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\4. 리브랜딩\22222222. 공사\1. 입찰의뢰\"/>
    </mc:Choice>
  </mc:AlternateContent>
  <xr:revisionPtr revIDLastSave="0" documentId="8_{6D6A2D66-1196-43BF-BB47-6E47CA5A0B71}" xr6:coauthVersionLast="47" xr6:coauthVersionMax="47" xr10:uidLastSave="{00000000-0000-0000-0000-000000000000}"/>
  <bookViews>
    <workbookView xWindow="-110" yWindow="-110" windowWidth="25820" windowHeight="15500" tabRatio="886" xr2:uid="{00000000-000D-0000-FFFF-FFFF00000000}"/>
  </bookViews>
  <sheets>
    <sheet name="원가계산서" sheetId="10" r:id="rId1"/>
    <sheet name="공종별집계표" sheetId="9" r:id="rId2"/>
    <sheet name="(건축)공종별내역서" sheetId="8" r:id="rId3"/>
    <sheet name="(기계)공종별내역서" sheetId="12" r:id="rId4"/>
  </sheets>
  <definedNames>
    <definedName name="_xlnm.Print_Area" localSheetId="2">'(건축)공종별내역서'!$A$1:$M$164</definedName>
    <definedName name="_xlnm.Print_Area" localSheetId="3">'(기계)공종별내역서'!$A$1:$M$51</definedName>
    <definedName name="_xlnm.Print_Area" localSheetId="1">공종별집계표!$A$1:$M$26</definedName>
    <definedName name="_xlnm.Print_Titles" localSheetId="2">'(건축)공종별내역서'!$1:$3</definedName>
    <definedName name="_xlnm.Print_Titles" localSheetId="3">'(기계)공종별내역서'!$1:$3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1" i="12" l="1"/>
  <c r="I14" i="9" s="1"/>
  <c r="J14" i="9" s="1"/>
  <c r="J27" i="12" l="1"/>
  <c r="I13" i="9" s="1"/>
  <c r="J13" i="9" s="1"/>
  <c r="H27" i="12"/>
  <c r="G13" i="9" s="1"/>
  <c r="H13" i="9" s="1"/>
  <c r="H51" i="12"/>
  <c r="G14" i="9" s="1"/>
  <c r="H14" i="9" s="1"/>
  <c r="L51" i="12" l="1"/>
  <c r="F51" i="12"/>
  <c r="E14" i="9" s="1"/>
  <c r="F27" i="12"/>
  <c r="E13" i="9" s="1"/>
  <c r="L27" i="12"/>
  <c r="F13" i="9" l="1"/>
  <c r="L13" i="9" s="1"/>
  <c r="K13" i="9"/>
  <c r="F14" i="9"/>
  <c r="L14" i="9" s="1"/>
  <c r="K14" i="9"/>
  <c r="H164" i="8" l="1"/>
  <c r="G12" i="9" s="1"/>
  <c r="H12" i="9" s="1"/>
  <c r="J164" i="8"/>
  <c r="I12" i="9" s="1"/>
  <c r="J12" i="9" s="1"/>
  <c r="F164" i="8" l="1"/>
  <c r="E12" i="9" s="1"/>
  <c r="F12" i="9" s="1"/>
  <c r="L12" i="9" s="1"/>
  <c r="T12" i="9" s="1"/>
  <c r="E29" i="10" s="1"/>
  <c r="H26" i="8"/>
  <c r="J49" i="8"/>
  <c r="I8" i="9" s="1"/>
  <c r="J8" i="9" s="1"/>
  <c r="L164" i="8"/>
  <c r="J26" i="8"/>
  <c r="I7" i="9" s="1"/>
  <c r="J7" i="9" s="1"/>
  <c r="K12" i="9" l="1"/>
  <c r="H72" i="8"/>
  <c r="G9" i="9" s="1"/>
  <c r="H9" i="9" s="1"/>
  <c r="H118" i="8" l="1"/>
  <c r="G10" i="9" s="1"/>
  <c r="H10" i="9" s="1"/>
  <c r="H49" i="8"/>
  <c r="J72" i="8"/>
  <c r="I9" i="9" s="1"/>
  <c r="J9" i="9" s="1"/>
  <c r="L49" i="8" l="1"/>
  <c r="F49" i="8"/>
  <c r="E8" i="9" s="1"/>
  <c r="L8" i="9" l="1"/>
  <c r="K8" i="9"/>
  <c r="H141" i="8" l="1"/>
  <c r="G11" i="9" s="1"/>
  <c r="H11" i="9" s="1"/>
  <c r="E8" i="10" l="1"/>
  <c r="E17" i="10" s="1"/>
  <c r="H26" i="9"/>
  <c r="J141" i="8"/>
  <c r="I11" i="9" s="1"/>
  <c r="J11" i="9" s="1"/>
  <c r="E9" i="10" l="1"/>
  <c r="E10" i="10" s="1"/>
  <c r="E14" i="10"/>
  <c r="E15" i="10" s="1"/>
  <c r="E16" i="10"/>
  <c r="L26" i="8"/>
  <c r="F26" i="8"/>
  <c r="E7" i="9" s="1"/>
  <c r="F72" i="8"/>
  <c r="E9" i="9" s="1"/>
  <c r="L72" i="8"/>
  <c r="J118" i="8" l="1"/>
  <c r="I10" i="9" s="1"/>
  <c r="J10" i="9" s="1"/>
  <c r="K7" i="9"/>
  <c r="K9" i="9"/>
  <c r="F9" i="9"/>
  <c r="L9" i="9" s="1"/>
  <c r="F141" i="8"/>
  <c r="E11" i="9" s="1"/>
  <c r="L141" i="8"/>
  <c r="E13" i="10"/>
  <c r="E12" i="10"/>
  <c r="E23" i="10"/>
  <c r="E24" i="10"/>
  <c r="I6" i="9" l="1"/>
  <c r="J6" i="9" s="1"/>
  <c r="I5" i="9" s="1"/>
  <c r="J5" i="9" s="1"/>
  <c r="F11" i="9"/>
  <c r="L11" i="9" s="1"/>
  <c r="K11" i="9"/>
  <c r="L7" i="9"/>
  <c r="E11" i="10" l="1"/>
  <c r="J26" i="9"/>
  <c r="L118" i="8" l="1"/>
  <c r="F118" i="8"/>
  <c r="E10" i="9" s="1"/>
  <c r="F10" i="9" l="1"/>
  <c r="E6" i="9" s="1"/>
  <c r="K10" i="9"/>
  <c r="L10" i="9" l="1"/>
  <c r="K6" i="9" l="1"/>
  <c r="E5" i="9" l="1"/>
  <c r="L6" i="9"/>
  <c r="K5" i="9" l="1"/>
  <c r="F26" i="9" l="1"/>
  <c r="E4" i="10"/>
  <c r="L5" i="9"/>
  <c r="L26" i="9" s="1"/>
  <c r="E7" i="10" l="1"/>
  <c r="E19" i="10" l="1"/>
  <c r="E22" i="10"/>
  <c r="E18" i="10"/>
  <c r="E20" i="10"/>
  <c r="E25" i="10" l="1"/>
  <c r="E26" i="10" l="1"/>
  <c r="E27" i="10" l="1"/>
  <c r="E28" i="10" l="1"/>
  <c r="E30" i="10" l="1"/>
  <c r="E31" i="10" l="1"/>
  <c r="E32" i="10" l="1"/>
  <c r="E33" i="10" l="1"/>
</calcChain>
</file>

<file path=xl/sharedStrings.xml><?xml version="1.0" encoding="utf-8"?>
<sst xmlns="http://schemas.openxmlformats.org/spreadsheetml/2006/main" count="1288" uniqueCount="397">
  <si>
    <t>공 종 별 집 계 표</t>
  </si>
  <si>
    <t>[ 데이터 안심구역 구조 개편공사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</si>
  <si>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</si>
  <si>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</si>
  <si>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</si>
  <si>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</si>
  <si>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</si>
  <si>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</si>
  <si>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</si>
  <si>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</si>
  <si>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</si>
  <si>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</si>
  <si>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</si>
  <si>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</si>
  <si>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</si>
  <si>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</si>
  <si>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</si>
  <si>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</si>
  <si>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</si>
  <si>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</si>
  <si>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</si>
  <si>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</si>
  <si>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</si>
  <si>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</si>
  <si>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</si>
  <si>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</si>
  <si>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</si>
  <si>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</si>
  <si>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</si>
  <si>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</si>
  <si>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</si>
  <si>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</si>
  <si>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</si>
  <si>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</si>
  <si>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</si>
  <si>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</si>
  <si>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</si>
  <si>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</si>
  <si>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</si>
  <si>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</si>
  <si>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</si>
  <si>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</si>
  <si>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</si>
  <si>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</si>
  <si>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</si>
  <si>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</si>
  <si>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</si>
  <si>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</si>
  <si>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</si>
  <si>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</si>
  <si>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</si>
  <si>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</si>
  <si>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</si>
  <si>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인테리어공사</t>
  </si>
  <si>
    <t>0101</t>
  </si>
  <si>
    <t>010101  가  설  공  사</t>
  </si>
  <si>
    <t>010101</t>
  </si>
  <si>
    <t>강관 조립말비계(이동식)설치 및 해체</t>
  </si>
  <si>
    <t>높이 2m, 3개월</t>
  </si>
  <si>
    <t>대</t>
  </si>
  <si>
    <t>51539271653F6535D1E8BA256945D6</t>
  </si>
  <si>
    <t>T</t>
  </si>
  <si>
    <t>F</t>
  </si>
  <si>
    <t>01010151539271653F6535D1E8BA256945D6</t>
  </si>
  <si>
    <t>건축물보양</t>
  </si>
  <si>
    <t>플로베니아</t>
  </si>
  <si>
    <t>M2</t>
  </si>
  <si>
    <t>5153927160B8A73F61210DE4F417FE</t>
  </si>
  <si>
    <t>0101015153927160B8A73F61210DE4F417FE</t>
  </si>
  <si>
    <t>건축물 현장정리</t>
  </si>
  <si>
    <t>리모델링,준공청소포함</t>
  </si>
  <si>
    <t>5153927160BB7A34C185F52E0BDC7E</t>
  </si>
  <si>
    <t>0101015153927160BB7A34C185F52E0BDC7E</t>
  </si>
  <si>
    <t>가설벽체 설치</t>
  </si>
  <si>
    <t>T50 래핑판넬, 해체 포함</t>
  </si>
  <si>
    <t>5153927160BE313C71156DC2E2BBD2</t>
  </si>
  <si>
    <t>0101015153927160BE313C71156DC2E2BBD2</t>
  </si>
  <si>
    <t>가설도어 설치</t>
  </si>
  <si>
    <t>EA</t>
  </si>
  <si>
    <t>5153927160BE313C71156DC2E2BBD1</t>
  </si>
  <si>
    <t>0101015153927160BE313C71156DC2E2BBD1</t>
  </si>
  <si>
    <t>준공청소</t>
  </si>
  <si>
    <t>리모델링</t>
  </si>
  <si>
    <t>5153927160BE313C71156DC2E08A05</t>
  </si>
  <si>
    <t>0101015153927160BE313C71156DC2E08A05</t>
  </si>
  <si>
    <t>[ 합           계 ]</t>
  </si>
  <si>
    <t>TOTAL</t>
  </si>
  <si>
    <t>010102  철  거  공  사</t>
  </si>
  <si>
    <t>010102</t>
  </si>
  <si>
    <t>흡음텍스 해체</t>
  </si>
  <si>
    <t>5152928169D3983ED114FB6F6C698F</t>
  </si>
  <si>
    <t>0101025152928169D3983ED114FB6F6C698F</t>
  </si>
  <si>
    <t>스크린루버 해체</t>
  </si>
  <si>
    <t>5152928169D3983ED114FB6F6C698E</t>
  </si>
  <si>
    <t>0101025152928169D3983ED114FB6F6C698E</t>
  </si>
  <si>
    <t>벽체 철거</t>
  </si>
  <si>
    <t>석고 보드</t>
  </si>
  <si>
    <t>5152928169D3983ED114FFCA5C10C4</t>
  </si>
  <si>
    <t>0101025152928169D3983ED114FFCA5C10C4</t>
  </si>
  <si>
    <t>부착물 마감재 철거</t>
  </si>
  <si>
    <t>5152928169D3983ED114FFCA5C10C7</t>
  </si>
  <si>
    <t>0101025152928169D3983ED114FFCA5C10C7</t>
  </si>
  <si>
    <t>유리벽체 철거</t>
  </si>
  <si>
    <t>유리 및 프레임 철거</t>
  </si>
  <si>
    <t>5152928169D3983ED114FFCA5C10C6</t>
  </si>
  <si>
    <t>0101025152928169D3983ED114FFCA5C10C6</t>
  </si>
  <si>
    <t>카펫타일 철거</t>
  </si>
  <si>
    <t>카펫 철거</t>
  </si>
  <si>
    <t>5152928169D3983ED114F16B185C43</t>
  </si>
  <si>
    <t>0101025152928169D3983ED114F16B185C43</t>
  </si>
  <si>
    <t>데코타일 철거</t>
  </si>
  <si>
    <t>우드타일</t>
  </si>
  <si>
    <t>5152928169D3983ED114F16B185C40</t>
  </si>
  <si>
    <t>0101025152928169D3983ED114F16B185C40</t>
  </si>
  <si>
    <t>가구철거</t>
  </si>
  <si>
    <t>M</t>
  </si>
  <si>
    <t>5152928169D3983ED114F045179018</t>
  </si>
  <si>
    <t>0101025152928169D3983ED114F045179018</t>
  </si>
  <si>
    <t>010103  바  닥  공  사</t>
  </si>
  <si>
    <t>010103</t>
  </si>
  <si>
    <t>타일카펫 깔기</t>
  </si>
  <si>
    <t>타일카펫, LOOP, 500*500*7.0mm</t>
  </si>
  <si>
    <t>5153722166638935310A405AB09D9E</t>
  </si>
  <si>
    <t>0101035153722166638935310A405AB09D9E</t>
  </si>
  <si>
    <t>비닐타일 깔기</t>
  </si>
  <si>
    <t>비닐타일, 3*450*450mm, 데코타일</t>
  </si>
  <si>
    <t>51537221666389353109B988D359CA</t>
  </si>
  <si>
    <t>01010351537221666389353109B988D359CA</t>
  </si>
  <si>
    <t>스테인리스재료분리대</t>
  </si>
  <si>
    <t>바닥, W45*H20*1.5t</t>
  </si>
  <si>
    <t>5153722160D8AD3AF1E523D5C62CD0</t>
  </si>
  <si>
    <t>0101035153722160D8AD3AF1E523D5C62CD0</t>
  </si>
  <si>
    <t>010104  벽  체  공  사</t>
  </si>
  <si>
    <t>010104</t>
  </si>
  <si>
    <t>드라이월설치(STUD65)</t>
  </si>
  <si>
    <t>W84,석고9.5T*2겹,일면</t>
  </si>
  <si>
    <t>515372216ADFB63081C3D6369FE631</t>
  </si>
  <si>
    <t>010104515372216ADFB63081C3D6369FE631</t>
  </si>
  <si>
    <t>W103,석고9.5T*2겹,양면</t>
  </si>
  <si>
    <t>515372216ADFB63081C3D6369FE7D6</t>
  </si>
  <si>
    <t>010104515372216ADFB63081C3D6369FE7D6</t>
  </si>
  <si>
    <t>MDF 설치</t>
  </si>
  <si>
    <t>중밀도섬유판, 9.0*1220*2440mm</t>
  </si>
  <si>
    <t>5153722164B52D38D140CDC2002402</t>
  </si>
  <si>
    <t>0101045153722164B52D38D140CDC2002402</t>
  </si>
  <si>
    <t>인테리어 필름</t>
  </si>
  <si>
    <t>515372216ADFB63081C3D635F905BE</t>
  </si>
  <si>
    <t>010104515372216ADFB63081C3D635F905BE</t>
  </si>
  <si>
    <t>바탕만들기+수성페인트 롤러칠</t>
  </si>
  <si>
    <t>내부 3회, G.B.면 줄퍼티, 친환경</t>
  </si>
  <si>
    <t>515362C163237E39F17486B5D1C303</t>
  </si>
  <si>
    <t>010104515362C163237E39F17486B5D1C303</t>
  </si>
  <si>
    <t>SUS 걸레받이</t>
  </si>
  <si>
    <t>5153722160D8AD3AF1E523D5C62CD1</t>
  </si>
  <si>
    <t>0101045153722160D8AD3AF1E523D5C62CD1</t>
  </si>
  <si>
    <t>SUS 프레임 설치</t>
  </si>
  <si>
    <t>5153722160D8AD3AF1E523D5C62CD2</t>
  </si>
  <si>
    <t>0101045153722160D8AD3AF1E523D5C62CD2</t>
  </si>
  <si>
    <t>강화유리</t>
  </si>
  <si>
    <t>강화유리, 투명, 10mm</t>
  </si>
  <si>
    <t>56751211652BED33717C35E87C59778F0B8AA1</t>
  </si>
  <si>
    <t>01010456751211652BED33717C35E87C59778F0B8AA1</t>
  </si>
  <si>
    <t>창호유리설치 / 판유리</t>
  </si>
  <si>
    <t>유리두께 12mm 이하</t>
  </si>
  <si>
    <t>515342F16489403BF1929D0EBC52B8</t>
  </si>
  <si>
    <t>010104515342F16489403BF1929D0EBC52B8</t>
  </si>
  <si>
    <t>자동문-강화유리문</t>
  </si>
  <si>
    <t>1000*2100 STS 1.5t</t>
  </si>
  <si>
    <t>SET</t>
  </si>
  <si>
    <t>56751211652BED33514E379C338C5DF40EE3A8</t>
  </si>
  <si>
    <t>01010456751211652BED33514E379C338C5DF40EE3A8</t>
  </si>
  <si>
    <t>유리문</t>
  </si>
  <si>
    <t>유리문, 12*900*2100mm, 손보호, 투명, 강화유리문</t>
  </si>
  <si>
    <t>개</t>
  </si>
  <si>
    <t>56751211652BED33514FDFEEA561F9D87FD8F4</t>
  </si>
  <si>
    <t>01010456751211652BED33514FDFEEA561F9D87FD8F4</t>
  </si>
  <si>
    <t>설치도</t>
  </si>
  <si>
    <t>강화도어 유리문 설치</t>
  </si>
  <si>
    <t>515342F162DEB931C1B4122882860D</t>
  </si>
  <si>
    <t>010104515342F162DEB931C1B4122882860D</t>
  </si>
  <si>
    <t>플로어힌지</t>
  </si>
  <si>
    <t>플로어힌지, KS2호, 85kg, 강화유리문(K-6200)</t>
  </si>
  <si>
    <t>조</t>
  </si>
  <si>
    <t>567502016C0B183FC1812132C603A567D89F3E</t>
  </si>
  <si>
    <t>010104567502016C0B183FC1812132C603A567D89F3E</t>
  </si>
  <si>
    <t>플로어힌지 설치</t>
  </si>
  <si>
    <t>재료비 별도</t>
  </si>
  <si>
    <t>개소</t>
  </si>
  <si>
    <t>515342F165AD943941200B8CE5D966</t>
  </si>
  <si>
    <t>010104515342F165AD943941200B8CE5D966</t>
  </si>
  <si>
    <t>도어핸들</t>
  </si>
  <si>
    <t>도어핸들, 8300, 2CA, 스테인리스</t>
  </si>
  <si>
    <t>567502016C0B183F01D018842CF0D97D42FD25</t>
  </si>
  <si>
    <t>010104567502016C0B183F01D018842CF0D97D42FD25</t>
  </si>
  <si>
    <t>도어록 설치 / 일반도어록 강재창호</t>
  </si>
  <si>
    <t>515342F165AEBF3181CB9318C6283C</t>
  </si>
  <si>
    <t>010104515342F165AEBF3181CB9318C6283C</t>
  </si>
  <si>
    <t>유리 시트 설치</t>
  </si>
  <si>
    <t>515342F16B3E1E33C1ED3F525B2477</t>
  </si>
  <si>
    <t>010104515342F16B3E1E33C1ED3F525B2477</t>
  </si>
  <si>
    <t>화이트보드</t>
  </si>
  <si>
    <t>백페인트글라스</t>
  </si>
  <si>
    <t>515342F16B3E1E33C1ED3F525B2474</t>
  </si>
  <si>
    <t>010104515342F16B3E1E33C1ED3F525B2474</t>
  </si>
  <si>
    <t>펜트레이</t>
  </si>
  <si>
    <t>5153722160D8AD3AF1E523D5C62CD3</t>
  </si>
  <si>
    <t>0101045153722160D8AD3AF1E523D5C62CD3</t>
  </si>
  <si>
    <t>창호주위 발포우레탄 충전</t>
  </si>
  <si>
    <t>515342F165ABE73DE1FAF909768D21</t>
  </si>
  <si>
    <t>010104515342F165ABE73DE1FAF909768D21</t>
  </si>
  <si>
    <t>수밀코킹(실리콘)</t>
  </si>
  <si>
    <t>삼각, 10mm, 창호주위</t>
  </si>
  <si>
    <t>515302516E49853BC16567AA646561</t>
  </si>
  <si>
    <t>010104515302516E49853BC16567AA646561</t>
  </si>
  <si>
    <t>010105  천  정  공  사</t>
  </si>
  <si>
    <t>010105</t>
  </si>
  <si>
    <t>바탕만들기+수성페인트 롤러칠(백색)</t>
  </si>
  <si>
    <t>내천장, 3회 1급, con'c·mortar면</t>
  </si>
  <si>
    <t>515362C163237E39F176BAD61A4A59</t>
  </si>
  <si>
    <t>010105515362C163237E39F176BAD61A4A59</t>
  </si>
  <si>
    <t>바탕만들기+수성페인트 롤러칠(흑색)</t>
  </si>
  <si>
    <t>내천장, 2회 1급, con'c·mortar면</t>
  </si>
  <si>
    <t>515362C163237E39F176B44FDDA238</t>
  </si>
  <si>
    <t>010105515362C163237E39F176B44FDDA238</t>
  </si>
  <si>
    <t>경량철골천정틀 설치</t>
  </si>
  <si>
    <t>M-BAR, H:1m미만. 인써트 유</t>
  </si>
  <si>
    <t>515322A16C7CCB30C1B31D6FE918FF</t>
  </si>
  <si>
    <t>010105515322A16C7CCB30C1B31D6FE918FF</t>
  </si>
  <si>
    <t>흡음텍스 붙임</t>
  </si>
  <si>
    <t>12mm</t>
  </si>
  <si>
    <t>5153722164B52E3911FD5737676BAC</t>
  </si>
  <si>
    <t>0101055153722164B52E3911FD5737676BAC</t>
  </si>
  <si>
    <t>0102  건설폐기물처리비</t>
  </si>
  <si>
    <t>0102</t>
  </si>
  <si>
    <t>5</t>
  </si>
  <si>
    <t>혼합건설폐기물</t>
  </si>
  <si>
    <t>불연성 건설폐기물에 가연성 5% 이하 혼합</t>
  </si>
  <si>
    <t>TON</t>
  </si>
  <si>
    <t>511ED25169B0E039C139796F855BB6096D9B4E</t>
  </si>
  <si>
    <t>0102511ED25169B0E039C139796F855BB6096D9B4E</t>
  </si>
  <si>
    <t>그 밖의 건설폐기물에 가연성 5% 이하 혼합</t>
  </si>
  <si>
    <t>511ED25169B0E039C139796F855BB6096CF170</t>
  </si>
  <si>
    <t>0102511ED25169B0E039C139796F855BB6096CF170</t>
  </si>
  <si>
    <t>혼합건설폐기물 상차비 및 운반비</t>
  </si>
  <si>
    <t>24톤 암롤트럭, 30km</t>
  </si>
  <si>
    <t>511ED25169B0E039C139796F855A9006F5A6A1</t>
  </si>
  <si>
    <t>0102511ED25169B0E039C139796F855A9006F5A6A1</t>
  </si>
  <si>
    <t>비      고</t>
  </si>
  <si>
    <t>공 사 원 가 계 산 서</t>
  </si>
  <si>
    <t>공사명 : 데이터 안심구역 구조 개편공사</t>
  </si>
  <si>
    <t>비        목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</si>
  <si>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</si>
  <si>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</si>
  <si>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</si>
  <si>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</si>
  <si>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</si>
  <si>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</si>
  <si>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</si>
  <si>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</si>
  <si>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</si>
  <si>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</si>
  <si>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</si>
  <si>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</si>
  <si>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</si>
  <si>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</si>
  <si>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</si>
  <si>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</si>
  <si>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</si>
  <si>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</si>
  <si>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</si>
  <si>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</si>
  <si>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</si>
  <si>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</si>
  <si>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</si>
  <si>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</si>
  <si>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</si>
  <si>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</si>
  <si>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</si>
  <si>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</si>
  <si>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</si>
  <si>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</si>
  <si>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CB</t>
  </si>
  <si>
    <t>노인장기요양보험료</t>
  </si>
  <si>
    <t>건강보험료 * 13.14%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</si>
  <si>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</si>
  <si>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</si>
  <si>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</si>
  <si>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</si>
  <si>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</si>
  <si>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</si>
  <si>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</si>
  <si>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</si>
  <si>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</si>
  <si>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</si>
  <si>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</si>
  <si>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</si>
  <si>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</si>
  <si>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</si>
  <si>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</si>
  <si>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</si>
  <si>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</si>
  <si>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</si>
  <si>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</si>
  <si>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</si>
  <si>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</si>
  <si>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</si>
  <si>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</si>
  <si>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</si>
  <si>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</si>
  <si>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</si>
  <si>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</si>
  <si>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</si>
  <si>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</si>
  <si>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</si>
  <si>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</si>
  <si>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</si>
  <si>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</si>
  <si>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</si>
  <si>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</si>
  <si>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</si>
  <si>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</si>
  <si>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</si>
  <si>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</si>
  <si>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</si>
  <si>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</si>
  <si>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</si>
  <si>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</si>
  <si>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</si>
  <si>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</si>
  <si>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</si>
  <si>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</si>
  <si>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[ 2026 데이터 안심구역 구조 개편 실시설계 ]</t>
  </si>
  <si>
    <t>스테인레스배관(K-TYPE)</t>
  </si>
  <si>
    <t>D 13</t>
  </si>
  <si>
    <t>432918D54835F53CA43D991A79E</t>
  </si>
  <si>
    <t>010101432918D54835F53CA43D991A79E</t>
  </si>
  <si>
    <t>D 80</t>
  </si>
  <si>
    <t>432918D54835F53CA43D991A797</t>
  </si>
  <si>
    <t>010101432918D54835F53CA43D991A797</t>
  </si>
  <si>
    <t>관보온(아티론+매직)</t>
  </si>
  <si>
    <t>25TxD15</t>
  </si>
  <si>
    <t>432918D54835E5252C3724E6890</t>
  </si>
  <si>
    <t>010101432918D54835E5252C3724E6890</t>
  </si>
  <si>
    <t>25TxD80</t>
  </si>
  <si>
    <t>432918D54835E5252C3724E6899</t>
  </si>
  <si>
    <t>010101432918D54835E5252C3724E6899</t>
  </si>
  <si>
    <t>일반배관용STS강관이음쇠</t>
  </si>
  <si>
    <t>엘보(프레스) D15</t>
  </si>
  <si>
    <t>433A1855586FD5F2A539B631E64</t>
  </si>
  <si>
    <t>010101433A1855586FD5F2A539B631E64</t>
  </si>
  <si>
    <t>티이(프레스) D80x80</t>
  </si>
  <si>
    <t>433A1855586FD5F2A539B616C19</t>
  </si>
  <si>
    <t>010101433A1855586FD5F2A539B616C19</t>
  </si>
  <si>
    <t>K-유니온(프레스) D13x1/2</t>
  </si>
  <si>
    <t>433A1855586FD5F2A539B65CEB1</t>
  </si>
  <si>
    <t>010101433A1855586FD5F2A539B65CEB1</t>
  </si>
  <si>
    <t>소켓(프레스) D13</t>
  </si>
  <si>
    <t>433A1855586FD5F2A539B6A4FE6</t>
  </si>
  <si>
    <t>010101433A1855586FD5F2A539B6A4FE6</t>
  </si>
  <si>
    <t>소켓(프레스) D80</t>
  </si>
  <si>
    <t>433A1855586FD5F2A539B6B56DD</t>
  </si>
  <si>
    <t>010101433A1855586FD5F2A539B6B56DD</t>
  </si>
  <si>
    <t>숫아답타소켓 (프레스) D13x1/2</t>
  </si>
  <si>
    <t>433A1855586FD5F2A539B6A4D33</t>
  </si>
  <si>
    <t>010101433A1855586FD5F2A539B6A4D33</t>
  </si>
  <si>
    <t>볼 밸브</t>
  </si>
  <si>
    <t>나사, 스테인리스, D15</t>
  </si>
  <si>
    <t>432918D5482B25217B33D5DD3E2</t>
  </si>
  <si>
    <t>010101432918D5482B25217B33D5DD3E2</t>
  </si>
  <si>
    <t>절연행가(달대볼트)</t>
  </si>
  <si>
    <t>D15</t>
  </si>
  <si>
    <t>432918D54835E528FF389A41873</t>
  </si>
  <si>
    <t>010101432918D54835E528FF389A41873</t>
  </si>
  <si>
    <t>D80</t>
  </si>
  <si>
    <t>432918D54835E528FF389A411C4</t>
  </si>
  <si>
    <t>010101432918D54835E528FF389A411C4</t>
  </si>
  <si>
    <t>강관절단</t>
  </si>
  <si>
    <t>432918D54835E52F2D3F2F8B6FF</t>
  </si>
  <si>
    <t>010102432918D54835E52F2D3F2F8B6FF</t>
  </si>
  <si>
    <t>스텐인리스강관철거(인건비)</t>
  </si>
  <si>
    <t>432918D5482B25217B33D5DD135</t>
  </si>
  <si>
    <t>010102432918D5482B25217B33D5DD135</t>
  </si>
  <si>
    <t>고스텐</t>
  </si>
  <si>
    <t>Kg</t>
  </si>
  <si>
    <t>433A1855586FF5A00039C393041</t>
  </si>
  <si>
    <t>010102433A1855586FF5A00039C393041</t>
  </si>
  <si>
    <t>건설폐기물수집운반및수수료</t>
  </si>
  <si>
    <t>보온재</t>
  </si>
  <si>
    <t>432918D54835F53D443141B8E08</t>
  </si>
  <si>
    <t>010102432918D54835F53D443141B8E08</t>
  </si>
  <si>
    <t>하도급 적용 없음</t>
    <phoneticPr fontId="1" type="noConversion"/>
  </si>
  <si>
    <t>010301  급수배관공사</t>
    <phoneticPr fontId="1" type="noConversion"/>
  </si>
  <si>
    <t>010302  급수배관철거공사</t>
    <phoneticPr fontId="1" type="noConversion"/>
  </si>
  <si>
    <t>010301  급수배관공사</t>
    <phoneticPr fontId="1" type="noConversion"/>
  </si>
  <si>
    <t>010302  급수배관철거공사</t>
    <phoneticPr fontId="1" type="noConversion"/>
  </si>
  <si>
    <t>01  데이터 안심구역 구조 개편공사</t>
    <phoneticPr fontId="1" type="noConversion"/>
  </si>
  <si>
    <t>합       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</si>
</sst>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5" fillId="0" borderId="5" xfId="0" quotePrefix="1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6" fontId="5" fillId="0" borderId="5" xfId="0" applyNumberFormat="1" applyFont="1" applyBorder="1" applyAlignment="1">
      <alignment vertical="center" wrapText="1"/>
    </xf>
    <xf numFmtId="0" fontId="4" fillId="0" borderId="5" xfId="0" quotePrefix="1" applyFont="1" applyBorder="1" applyAlignment="1">
      <alignment horizontal="center" vertical="center"/>
    </xf>
    <xf numFmtId="0" fontId="0" fillId="0" borderId="0" xfId="0">
      <alignment vertical="center"/>
    </xf>
    <xf numFmtId="176" fontId="3" fillId="0" borderId="4" xfId="0" applyNumberFormat="1" applyFont="1" applyFill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4" xfId="0" quotePrefix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5" xfId="0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5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4"/>
  <sheetViews>
    <sheetView tabSelected="1" topLeftCell="B1" workbookViewId="0">
      <selection activeCell="F29" sqref="F29"/>
    </sheetView>
  </sheetViews>
  <sheetFormatPr defaultRowHeight="17" x14ac:dyDescent="0.45"/>
  <cols>
    <col min="1" max="1" width="0" hidden="1" customWidth="1"/>
    <col min="2" max="3" width="4.58203125" customWidth="1"/>
    <col min="4" max="4" width="35.58203125" customWidth="1"/>
    <col min="5" max="5" width="23.75" customWidth="1"/>
    <col min="6" max="6" width="51.83203125" customWidth="1"/>
    <col min="7" max="7" width="35" customWidth="1"/>
  </cols>
  <sheetData>
    <row r="1" spans="1:7" ht="24" customHeight="1" x14ac:dyDescent="0.45">
      <c r="B1" s="36" t="s">
        <v>248</v>
      </c>
      <c r="C1" s="36"/>
      <c r="D1" s="36"/>
      <c r="E1" s="36"/>
      <c r="F1" s="36"/>
      <c r="G1" s="36"/>
    </row>
    <row r="2" spans="1:7" ht="20.149999999999999" customHeight="1" x14ac:dyDescent="0.45">
      <c r="B2" s="37" t="s">
        <v>249</v>
      </c>
      <c r="C2" s="37"/>
      <c r="D2" s="37"/>
      <c r="E2" s="37"/>
      <c r="F2" s="38"/>
      <c r="G2" s="38"/>
    </row>
    <row r="3" spans="1:7" ht="20.149999999999999" customHeight="1" x14ac:dyDescent="0.45">
      <c r="B3" s="35" t="s">
        <v>250</v>
      </c>
      <c r="C3" s="35"/>
      <c r="D3" s="35"/>
      <c r="E3" s="32" t="s">
        <v>396</v>
      </c>
      <c r="F3" s="19" t="s">
        <v>251</v>
      </c>
      <c r="G3" s="19" t="s">
        <v>247</v>
      </c>
    </row>
    <row r="4" spans="1:7" ht="20.149999999999999" customHeight="1" x14ac:dyDescent="0.45">
      <c r="A4" s="1" t="s">
        <v>256</v>
      </c>
      <c r="B4" s="39" t="s">
        <v>252</v>
      </c>
      <c r="C4" s="39" t="s">
        <v>253</v>
      </c>
      <c r="D4" s="19" t="s">
        <v>257</v>
      </c>
      <c r="E4" s="15">
        <f>TRUNC(공종별집계표!F5, 0)</f>
        <v>0</v>
      </c>
      <c r="F4" s="13" t="s">
        <v>51</v>
      </c>
      <c r="G4" s="13" t="s">
        <v>51</v>
      </c>
    </row>
    <row r="5" spans="1:7" ht="20.149999999999999" customHeight="1" x14ac:dyDescent="0.45">
      <c r="A5" s="1" t="s">
        <v>258</v>
      </c>
      <c r="B5" s="39"/>
      <c r="C5" s="39"/>
      <c r="D5" s="19" t="s">
        <v>259</v>
      </c>
      <c r="E5" s="15">
        <v>0</v>
      </c>
      <c r="F5" s="13" t="s">
        <v>51</v>
      </c>
      <c r="G5" s="13" t="s">
        <v>51</v>
      </c>
    </row>
    <row r="6" spans="1:7" ht="20.149999999999999" customHeight="1" x14ac:dyDescent="0.45">
      <c r="A6" s="1" t="s">
        <v>260</v>
      </c>
      <c r="B6" s="39"/>
      <c r="C6" s="39"/>
      <c r="D6" s="19" t="s">
        <v>261</v>
      </c>
      <c r="E6" s="15">
        <v>0</v>
      </c>
      <c r="F6" s="13" t="s">
        <v>51</v>
      </c>
      <c r="G6" s="13" t="s">
        <v>51</v>
      </c>
    </row>
    <row r="7" spans="1:7" ht="20.149999999999999" customHeight="1" x14ac:dyDescent="0.45">
      <c r="A7" s="1" t="s">
        <v>262</v>
      </c>
      <c r="B7" s="39"/>
      <c r="C7" s="39"/>
      <c r="D7" s="19" t="s">
        <v>263</v>
      </c>
      <c r="E7" s="15">
        <f>TRUNC(E4+E5-E6, 0)</f>
        <v>0</v>
      </c>
      <c r="F7" s="13" t="s">
        <v>51</v>
      </c>
      <c r="G7" s="13" t="s">
        <v>51</v>
      </c>
    </row>
    <row r="8" spans="1:7" ht="20.149999999999999" customHeight="1" x14ac:dyDescent="0.45">
      <c r="A8" s="1" t="s">
        <v>264</v>
      </c>
      <c r="B8" s="39"/>
      <c r="C8" s="39" t="s">
        <v>254</v>
      </c>
      <c r="D8" s="19" t="s">
        <v>265</v>
      </c>
      <c r="E8" s="15">
        <f>TRUNC(공종별집계표!H5, 0)</f>
        <v>0</v>
      </c>
      <c r="F8" s="13" t="s">
        <v>51</v>
      </c>
      <c r="G8" s="13" t="s">
        <v>51</v>
      </c>
    </row>
    <row r="9" spans="1:7" ht="20.149999999999999" customHeight="1" x14ac:dyDescent="0.45">
      <c r="A9" s="1" t="s">
        <v>266</v>
      </c>
      <c r="B9" s="39"/>
      <c r="C9" s="39"/>
      <c r="D9" s="19" t="s">
        <v>267</v>
      </c>
      <c r="E9" s="15">
        <f>TRUNC(E8*0.175, 0)</f>
        <v>0</v>
      </c>
      <c r="F9" s="13" t="s">
        <v>268</v>
      </c>
      <c r="G9" s="13" t="s">
        <v>51</v>
      </c>
    </row>
    <row r="10" spans="1:7" ht="20.149999999999999" customHeight="1" x14ac:dyDescent="0.45">
      <c r="A10" s="1" t="s">
        <v>269</v>
      </c>
      <c r="B10" s="39"/>
      <c r="C10" s="39"/>
      <c r="D10" s="19" t="s">
        <v>263</v>
      </c>
      <c r="E10" s="15">
        <f>TRUNC(E8+E9, 0)</f>
        <v>0</v>
      </c>
      <c r="F10" s="13" t="s">
        <v>51</v>
      </c>
      <c r="G10" s="13" t="s">
        <v>51</v>
      </c>
    </row>
    <row r="11" spans="1:7" ht="20.149999999999999" customHeight="1" x14ac:dyDescent="0.45">
      <c r="A11" s="1" t="s">
        <v>270</v>
      </c>
      <c r="B11" s="39"/>
      <c r="C11" s="39" t="s">
        <v>255</v>
      </c>
      <c r="D11" s="19" t="s">
        <v>271</v>
      </c>
      <c r="E11" s="15">
        <f>TRUNC(공종별집계표!J5, 0)</f>
        <v>0</v>
      </c>
      <c r="F11" s="13" t="s">
        <v>51</v>
      </c>
      <c r="G11" s="13" t="s">
        <v>51</v>
      </c>
    </row>
    <row r="12" spans="1:7" ht="20.149999999999999" customHeight="1" x14ac:dyDescent="0.45">
      <c r="A12" s="1" t="s">
        <v>272</v>
      </c>
      <c r="B12" s="39"/>
      <c r="C12" s="39"/>
      <c r="D12" s="19" t="s">
        <v>273</v>
      </c>
      <c r="E12" s="15">
        <f>TRUNC(E10*0.0356, 0)</f>
        <v>0</v>
      </c>
      <c r="F12" s="13" t="s">
        <v>274</v>
      </c>
      <c r="G12" s="13" t="s">
        <v>51</v>
      </c>
    </row>
    <row r="13" spans="1:7" ht="20.149999999999999" customHeight="1" x14ac:dyDescent="0.45">
      <c r="A13" s="1" t="s">
        <v>275</v>
      </c>
      <c r="B13" s="39"/>
      <c r="C13" s="39"/>
      <c r="D13" s="19" t="s">
        <v>276</v>
      </c>
      <c r="E13" s="15">
        <f>TRUNC(E10*0.0101, 0)</f>
        <v>0</v>
      </c>
      <c r="F13" s="13" t="s">
        <v>277</v>
      </c>
      <c r="G13" s="13" t="s">
        <v>51</v>
      </c>
    </row>
    <row r="14" spans="1:7" ht="20.149999999999999" customHeight="1" x14ac:dyDescent="0.45">
      <c r="A14" s="1" t="s">
        <v>278</v>
      </c>
      <c r="B14" s="39"/>
      <c r="C14" s="39"/>
      <c r="D14" s="19" t="s">
        <v>279</v>
      </c>
      <c r="E14" s="15">
        <f>TRUNC(E8*0.03595, 0)</f>
        <v>0</v>
      </c>
      <c r="F14" s="13" t="s">
        <v>280</v>
      </c>
      <c r="G14" s="13" t="s">
        <v>51</v>
      </c>
    </row>
    <row r="15" spans="1:7" ht="20.149999999999999" customHeight="1" x14ac:dyDescent="0.45">
      <c r="A15" s="1" t="s">
        <v>281</v>
      </c>
      <c r="B15" s="39"/>
      <c r="C15" s="39"/>
      <c r="D15" s="19" t="s">
        <v>282</v>
      </c>
      <c r="E15" s="15">
        <f>TRUNC(E14*0.1314, 0)</f>
        <v>0</v>
      </c>
      <c r="F15" s="13" t="s">
        <v>283</v>
      </c>
      <c r="G15" s="13" t="s">
        <v>51</v>
      </c>
    </row>
    <row r="16" spans="1:7" ht="20.149999999999999" customHeight="1" x14ac:dyDescent="0.45">
      <c r="A16" s="1" t="s">
        <v>284</v>
      </c>
      <c r="B16" s="39"/>
      <c r="C16" s="39"/>
      <c r="D16" s="19" t="s">
        <v>285</v>
      </c>
      <c r="E16" s="15">
        <f>TRUNC(E8*0.0475, 0)</f>
        <v>0</v>
      </c>
      <c r="F16" s="13" t="s">
        <v>286</v>
      </c>
      <c r="G16" s="13" t="s">
        <v>51</v>
      </c>
    </row>
    <row r="17" spans="1:7" ht="20.149999999999999" customHeight="1" x14ac:dyDescent="0.45">
      <c r="A17" s="1" t="s">
        <v>287</v>
      </c>
      <c r="B17" s="39"/>
      <c r="C17" s="39"/>
      <c r="D17" s="19" t="s">
        <v>288</v>
      </c>
      <c r="E17" s="15">
        <f>TRUNC(E8*0.023, 0)</f>
        <v>0</v>
      </c>
      <c r="F17" s="13" t="s">
        <v>289</v>
      </c>
      <c r="G17" s="13" t="s">
        <v>51</v>
      </c>
    </row>
    <row r="18" spans="1:7" ht="20.149999999999999" customHeight="1" x14ac:dyDescent="0.45">
      <c r="A18" s="1" t="s">
        <v>290</v>
      </c>
      <c r="B18" s="39"/>
      <c r="C18" s="39"/>
      <c r="D18" s="19" t="s">
        <v>291</v>
      </c>
      <c r="E18" s="15">
        <f>TRUNC((E7+E8+(0/1.1))*0.0311, 0)</f>
        <v>0</v>
      </c>
      <c r="F18" s="13" t="s">
        <v>292</v>
      </c>
      <c r="G18" s="13" t="s">
        <v>51</v>
      </c>
    </row>
    <row r="19" spans="1:7" ht="20.149999999999999" customHeight="1" x14ac:dyDescent="0.45">
      <c r="A19" s="1" t="s">
        <v>293</v>
      </c>
      <c r="B19" s="39"/>
      <c r="C19" s="39"/>
      <c r="D19" s="19" t="s">
        <v>294</v>
      </c>
      <c r="E19" s="15">
        <f>TRUNC((E7+E10)*0.05, 0)</f>
        <v>0</v>
      </c>
      <c r="F19" s="13" t="s">
        <v>295</v>
      </c>
      <c r="G19" s="13" t="s">
        <v>51</v>
      </c>
    </row>
    <row r="20" spans="1:7" ht="20.149999999999999" customHeight="1" x14ac:dyDescent="0.45">
      <c r="A20" s="1" t="s">
        <v>296</v>
      </c>
      <c r="B20" s="39"/>
      <c r="C20" s="39"/>
      <c r="D20" s="19" t="s">
        <v>297</v>
      </c>
      <c r="E20" s="15">
        <f>TRUNC((E7+E8+E11)*0.003, 0)</f>
        <v>0</v>
      </c>
      <c r="F20" s="13" t="s">
        <v>298</v>
      </c>
      <c r="G20" s="13" t="s">
        <v>51</v>
      </c>
    </row>
    <row r="21" spans="1:7" ht="20.149999999999999" customHeight="1" x14ac:dyDescent="0.45">
      <c r="A21" s="1" t="s">
        <v>299</v>
      </c>
      <c r="B21" s="39"/>
      <c r="C21" s="39"/>
      <c r="D21" s="19" t="s">
        <v>300</v>
      </c>
      <c r="E21" s="26"/>
      <c r="F21" s="13" t="s">
        <v>301</v>
      </c>
      <c r="G21" s="14" t="s">
        <v>390</v>
      </c>
    </row>
    <row r="22" spans="1:7" ht="20.149999999999999" customHeight="1" x14ac:dyDescent="0.45">
      <c r="A22" s="1" t="s">
        <v>302</v>
      </c>
      <c r="B22" s="39"/>
      <c r="C22" s="39"/>
      <c r="D22" s="19" t="s">
        <v>303</v>
      </c>
      <c r="E22" s="15">
        <f>TRUNC((E7+E8+E11)*0.0007, 0)</f>
        <v>0</v>
      </c>
      <c r="F22" s="13" t="s">
        <v>304</v>
      </c>
      <c r="G22" s="13" t="s">
        <v>51</v>
      </c>
    </row>
    <row r="23" spans="1:7" ht="20.149999999999999" customHeight="1" x14ac:dyDescent="0.45">
      <c r="A23" s="1" t="s">
        <v>305</v>
      </c>
      <c r="B23" s="39"/>
      <c r="C23" s="39"/>
      <c r="D23" s="19" t="s">
        <v>306</v>
      </c>
      <c r="E23" s="15">
        <f>TRUNC(E10*0.00006, 0)</f>
        <v>0</v>
      </c>
      <c r="F23" s="13" t="s">
        <v>307</v>
      </c>
      <c r="G23" s="13" t="s">
        <v>51</v>
      </c>
    </row>
    <row r="24" spans="1:7" ht="20.149999999999999" customHeight="1" x14ac:dyDescent="0.45">
      <c r="A24" s="1" t="s">
        <v>308</v>
      </c>
      <c r="B24" s="39"/>
      <c r="C24" s="39"/>
      <c r="D24" s="19" t="s">
        <v>309</v>
      </c>
      <c r="E24" s="15">
        <f>TRUNC(E10*0.0009, 0)</f>
        <v>0</v>
      </c>
      <c r="F24" s="13" t="s">
        <v>310</v>
      </c>
      <c r="G24" s="13" t="s">
        <v>51</v>
      </c>
    </row>
    <row r="25" spans="1:7" ht="20.149999999999999" customHeight="1" x14ac:dyDescent="0.45">
      <c r="A25" s="1" t="s">
        <v>311</v>
      </c>
      <c r="B25" s="39"/>
      <c r="C25" s="39"/>
      <c r="D25" s="19" t="s">
        <v>263</v>
      </c>
      <c r="E25" s="15">
        <f>TRUNC(E11+E12+E13+E14+E16+E17+E18+E15+E19+E20+E21+E22+E23+E24, 0)</f>
        <v>0</v>
      </c>
      <c r="F25" s="13" t="s">
        <v>51</v>
      </c>
      <c r="G25" s="13" t="s">
        <v>51</v>
      </c>
    </row>
    <row r="26" spans="1:7" ht="20.149999999999999" customHeight="1" x14ac:dyDescent="0.45">
      <c r="A26" s="1" t="s">
        <v>312</v>
      </c>
      <c r="B26" s="35" t="s">
        <v>313</v>
      </c>
      <c r="C26" s="35"/>
      <c r="D26" s="35"/>
      <c r="E26" s="15">
        <f>TRUNC(E7+E10+E25, 0)</f>
        <v>0</v>
      </c>
      <c r="F26" s="13" t="s">
        <v>51</v>
      </c>
      <c r="G26" s="13" t="s">
        <v>51</v>
      </c>
    </row>
    <row r="27" spans="1:7" ht="20.149999999999999" customHeight="1" x14ac:dyDescent="0.45">
      <c r="A27" s="1" t="s">
        <v>314</v>
      </c>
      <c r="B27" s="35" t="s">
        <v>315</v>
      </c>
      <c r="C27" s="35"/>
      <c r="D27" s="35"/>
      <c r="E27" s="15">
        <f>TRUNC(E26*0.08, 0)</f>
        <v>0</v>
      </c>
      <c r="F27" s="13" t="s">
        <v>316</v>
      </c>
      <c r="G27" s="13" t="s">
        <v>51</v>
      </c>
    </row>
    <row r="28" spans="1:7" ht="20.149999999999999" customHeight="1" x14ac:dyDescent="0.45">
      <c r="A28" s="1" t="s">
        <v>317</v>
      </c>
      <c r="B28" s="35" t="s">
        <v>318</v>
      </c>
      <c r="C28" s="35"/>
      <c r="D28" s="35"/>
      <c r="E28" s="15">
        <f>TRUNC((E10+E25+E27)*0.15, 0)</f>
        <v>0</v>
      </c>
      <c r="F28" s="13" t="s">
        <v>319</v>
      </c>
      <c r="G28" s="13" t="s">
        <v>51</v>
      </c>
    </row>
    <row r="29" spans="1:7" ht="20.149999999999999" customHeight="1" x14ac:dyDescent="0.45">
      <c r="A29" s="1" t="s">
        <v>320</v>
      </c>
      <c r="B29" s="35" t="s">
        <v>321</v>
      </c>
      <c r="C29" s="35"/>
      <c r="D29" s="35"/>
      <c r="E29" s="15">
        <f>TRUNC(공종별집계표!T12, 0)</f>
        <v>0</v>
      </c>
      <c r="F29" s="13" t="s">
        <v>51</v>
      </c>
      <c r="G29" s="13" t="s">
        <v>51</v>
      </c>
    </row>
    <row r="30" spans="1:7" ht="20.149999999999999" customHeight="1" x14ac:dyDescent="0.45">
      <c r="A30" s="1" t="s">
        <v>322</v>
      </c>
      <c r="B30" s="35" t="s">
        <v>323</v>
      </c>
      <c r="C30" s="35"/>
      <c r="D30" s="35"/>
      <c r="E30" s="15">
        <f>TRUNC(E26+E27+E28+E29, -4)</f>
        <v>0</v>
      </c>
      <c r="F30" s="13" t="s">
        <v>51</v>
      </c>
      <c r="G30" s="13" t="s">
        <v>51</v>
      </c>
    </row>
    <row r="31" spans="1:7" ht="20.149999999999999" customHeight="1" x14ac:dyDescent="0.45">
      <c r="A31" s="1" t="s">
        <v>324</v>
      </c>
      <c r="B31" s="35" t="s">
        <v>325</v>
      </c>
      <c r="C31" s="35"/>
      <c r="D31" s="35"/>
      <c r="E31" s="15">
        <f>TRUNC(E30*0.1, 0)</f>
        <v>0</v>
      </c>
      <c r="F31" s="13" t="s">
        <v>326</v>
      </c>
      <c r="G31" s="13" t="s">
        <v>51</v>
      </c>
    </row>
    <row r="32" spans="1:7" ht="20.149999999999999" customHeight="1" x14ac:dyDescent="0.45">
      <c r="A32" s="1" t="s">
        <v>327</v>
      </c>
      <c r="B32" s="35" t="s">
        <v>328</v>
      </c>
      <c r="C32" s="35"/>
      <c r="D32" s="35"/>
      <c r="E32" s="15">
        <f>TRUNC(E30+E31, 0)</f>
        <v>0</v>
      </c>
      <c r="F32" s="13" t="s">
        <v>51</v>
      </c>
      <c r="G32" s="13" t="s">
        <v>51</v>
      </c>
    </row>
    <row r="33" spans="1:7" ht="20.149999999999999" customHeight="1" x14ac:dyDescent="0.45">
      <c r="A33" s="1" t="s">
        <v>329</v>
      </c>
      <c r="B33" s="35" t="s">
        <v>330</v>
      </c>
      <c r="C33" s="35"/>
      <c r="D33" s="35"/>
      <c r="E33" s="15">
        <f>TRUNC(E32+0, 0)</f>
        <v>0</v>
      </c>
      <c r="F33" s="13" t="s">
        <v>51</v>
      </c>
      <c r="G33" s="13" t="s">
        <v>51</v>
      </c>
    </row>
    <row r="34" spans="1:7" ht="21" customHeight="1" x14ac:dyDescent="0.45"/>
  </sheetData>
  <mergeCells count="16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33:D33"/>
    <mergeCell ref="B26:D26"/>
    <mergeCell ref="B27:D27"/>
    <mergeCell ref="B28:D28"/>
    <mergeCell ref="B29:D29"/>
    <mergeCell ref="B30:D30"/>
    <mergeCell ref="B31:D31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T26"/>
  <sheetViews>
    <sheetView workbookViewId="0">
      <selection activeCell="G10" sqref="G10"/>
    </sheetView>
  </sheetViews>
  <sheetFormatPr defaultRowHeight="17" x14ac:dyDescent="0.45"/>
  <cols>
    <col min="1" max="1" width="40.58203125" customWidth="1"/>
    <col min="2" max="2" width="20.58203125" customWidth="1"/>
    <col min="3" max="4" width="4.58203125" customWidth="1"/>
    <col min="5" max="12" width="13.58203125" customWidth="1"/>
    <col min="13" max="13" width="12.58203125" customWidth="1"/>
    <col min="14" max="16" width="2.58203125" hidden="1" customWidth="1"/>
    <col min="17" max="19" width="1.58203125" hidden="1" customWidth="1"/>
    <col min="20" max="20" width="18.58203125" hidden="1" customWidth="1"/>
  </cols>
  <sheetData>
    <row r="1" spans="1:20" ht="30" customHeight="1" x14ac:dyDescent="0.4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4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45">
      <c r="A3" s="41" t="s">
        <v>2</v>
      </c>
      <c r="B3" s="41" t="s">
        <v>3</v>
      </c>
      <c r="C3" s="41" t="s">
        <v>4</v>
      </c>
      <c r="D3" s="41" t="s">
        <v>5</v>
      </c>
      <c r="E3" s="41" t="s">
        <v>6</v>
      </c>
      <c r="F3" s="41"/>
      <c r="G3" s="41" t="s">
        <v>9</v>
      </c>
      <c r="H3" s="41"/>
      <c r="I3" s="41" t="s">
        <v>10</v>
      </c>
      <c r="J3" s="41"/>
      <c r="K3" s="41" t="s">
        <v>11</v>
      </c>
      <c r="L3" s="41"/>
      <c r="M3" s="41" t="s">
        <v>12</v>
      </c>
      <c r="N3" s="40" t="s">
        <v>13</v>
      </c>
      <c r="O3" s="40" t="s">
        <v>14</v>
      </c>
      <c r="P3" s="40" t="s">
        <v>15</v>
      </c>
      <c r="Q3" s="40" t="s">
        <v>16</v>
      </c>
      <c r="R3" s="40" t="s">
        <v>17</v>
      </c>
      <c r="S3" s="40" t="s">
        <v>18</v>
      </c>
      <c r="T3" s="40" t="s">
        <v>19</v>
      </c>
    </row>
    <row r="4" spans="1:20" ht="30" customHeight="1" x14ac:dyDescent="0.45">
      <c r="A4" s="42"/>
      <c r="B4" s="42"/>
      <c r="C4" s="42"/>
      <c r="D4" s="42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42"/>
      <c r="N4" s="40"/>
      <c r="O4" s="40"/>
      <c r="P4" s="40"/>
      <c r="Q4" s="40"/>
      <c r="R4" s="40"/>
      <c r="S4" s="40"/>
      <c r="T4" s="40"/>
    </row>
    <row r="5" spans="1:20" ht="30" customHeight="1" x14ac:dyDescent="0.45">
      <c r="A5" s="13" t="s">
        <v>395</v>
      </c>
      <c r="B5" s="13" t="s">
        <v>51</v>
      </c>
      <c r="C5" s="13" t="s">
        <v>51</v>
      </c>
      <c r="D5" s="14">
        <v>1</v>
      </c>
      <c r="E5" s="15">
        <f>F6</f>
        <v>0</v>
      </c>
      <c r="F5" s="15"/>
      <c r="G5" s="15"/>
      <c r="H5" s="15"/>
      <c r="I5" s="15">
        <f>J6</f>
        <v>0</v>
      </c>
      <c r="J5" s="15">
        <f t="shared" ref="J5:J12" si="0">I5*D5</f>
        <v>0</v>
      </c>
      <c r="K5" s="15">
        <f t="shared" ref="K5:L14" si="1">E5+G5+I5</f>
        <v>0</v>
      </c>
      <c r="L5" s="15">
        <f t="shared" si="1"/>
        <v>0</v>
      </c>
      <c r="M5" s="13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11"/>
    </row>
    <row r="6" spans="1:20" ht="30" customHeight="1" x14ac:dyDescent="0.45">
      <c r="A6" s="13" t="s">
        <v>53</v>
      </c>
      <c r="B6" s="13" t="s">
        <v>51</v>
      </c>
      <c r="C6" s="13" t="s">
        <v>51</v>
      </c>
      <c r="D6" s="14">
        <v>1</v>
      </c>
      <c r="E6" s="15">
        <f>F7+F8+F9+F10+F11+F13+F14</f>
        <v>0</v>
      </c>
      <c r="F6" s="15"/>
      <c r="G6" s="15"/>
      <c r="H6" s="15"/>
      <c r="I6" s="15">
        <f>J7+J8+J9+J10+J11+J13+J14</f>
        <v>0</v>
      </c>
      <c r="J6" s="15">
        <f t="shared" si="0"/>
        <v>0</v>
      </c>
      <c r="K6" s="15">
        <f t="shared" si="1"/>
        <v>0</v>
      </c>
      <c r="L6" s="15">
        <f t="shared" si="1"/>
        <v>0</v>
      </c>
      <c r="M6" s="13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11"/>
    </row>
    <row r="7" spans="1:20" ht="30" customHeight="1" x14ac:dyDescent="0.45">
      <c r="A7" s="13" t="s">
        <v>55</v>
      </c>
      <c r="B7" s="13" t="s">
        <v>51</v>
      </c>
      <c r="C7" s="13" t="s">
        <v>51</v>
      </c>
      <c r="D7" s="14">
        <v>1</v>
      </c>
      <c r="E7" s="15">
        <f>'(건축)공종별내역서'!F26</f>
        <v>0</v>
      </c>
      <c r="F7" s="15"/>
      <c r="G7" s="15"/>
      <c r="H7" s="15"/>
      <c r="I7" s="15">
        <f>'(건축)공종별내역서'!J26</f>
        <v>0</v>
      </c>
      <c r="J7" s="15">
        <f t="shared" si="0"/>
        <v>0</v>
      </c>
      <c r="K7" s="15">
        <f t="shared" si="1"/>
        <v>0</v>
      </c>
      <c r="L7" s="15">
        <f t="shared" si="1"/>
        <v>0</v>
      </c>
      <c r="M7" s="13" t="s">
        <v>51</v>
      </c>
      <c r="N7" s="2" t="s">
        <v>56</v>
      </c>
      <c r="O7" s="2" t="s">
        <v>51</v>
      </c>
      <c r="P7" s="2" t="s">
        <v>54</v>
      </c>
      <c r="Q7" s="2" t="s">
        <v>51</v>
      </c>
      <c r="R7" s="3">
        <v>3</v>
      </c>
      <c r="S7" s="2" t="s">
        <v>51</v>
      </c>
      <c r="T7" s="11"/>
    </row>
    <row r="8" spans="1:20" ht="30" customHeight="1" x14ac:dyDescent="0.45">
      <c r="A8" s="13" t="s">
        <v>87</v>
      </c>
      <c r="B8" s="13" t="s">
        <v>51</v>
      </c>
      <c r="C8" s="13" t="s">
        <v>51</v>
      </c>
      <c r="D8" s="14">
        <v>1</v>
      </c>
      <c r="E8" s="15">
        <f>'(건축)공종별내역서'!F49</f>
        <v>0</v>
      </c>
      <c r="F8" s="15"/>
      <c r="G8" s="15"/>
      <c r="H8" s="15"/>
      <c r="I8" s="15">
        <f>'(건축)공종별내역서'!J49</f>
        <v>0</v>
      </c>
      <c r="J8" s="15">
        <f t="shared" si="0"/>
        <v>0</v>
      </c>
      <c r="K8" s="15">
        <f t="shared" si="1"/>
        <v>0</v>
      </c>
      <c r="L8" s="15">
        <f t="shared" si="1"/>
        <v>0</v>
      </c>
      <c r="M8" s="13" t="s">
        <v>51</v>
      </c>
      <c r="N8" s="2" t="s">
        <v>88</v>
      </c>
      <c r="O8" s="2" t="s">
        <v>51</v>
      </c>
      <c r="P8" s="2" t="s">
        <v>54</v>
      </c>
      <c r="Q8" s="2" t="s">
        <v>51</v>
      </c>
      <c r="R8" s="3">
        <v>3</v>
      </c>
      <c r="S8" s="2" t="s">
        <v>51</v>
      </c>
      <c r="T8" s="11"/>
    </row>
    <row r="9" spans="1:20" ht="30" customHeight="1" x14ac:dyDescent="0.45">
      <c r="A9" s="13" t="s">
        <v>118</v>
      </c>
      <c r="B9" s="13" t="s">
        <v>51</v>
      </c>
      <c r="C9" s="13" t="s">
        <v>51</v>
      </c>
      <c r="D9" s="14">
        <v>1</v>
      </c>
      <c r="E9" s="15">
        <f>'(건축)공종별내역서'!F72</f>
        <v>0</v>
      </c>
      <c r="F9" s="15">
        <f t="shared" ref="F9:F12" si="2">E9*D9</f>
        <v>0</v>
      </c>
      <c r="G9" s="15">
        <f>'(건축)공종별내역서'!H72</f>
        <v>0</v>
      </c>
      <c r="H9" s="15">
        <f t="shared" ref="H9:H12" si="3">G9*D9</f>
        <v>0</v>
      </c>
      <c r="I9" s="15">
        <f>'(건축)공종별내역서'!J72</f>
        <v>0</v>
      </c>
      <c r="J9" s="15">
        <f t="shared" si="0"/>
        <v>0</v>
      </c>
      <c r="K9" s="15">
        <f t="shared" si="1"/>
        <v>0</v>
      </c>
      <c r="L9" s="15">
        <f t="shared" si="1"/>
        <v>0</v>
      </c>
      <c r="M9" s="13" t="s">
        <v>51</v>
      </c>
      <c r="N9" s="2" t="s">
        <v>119</v>
      </c>
      <c r="O9" s="2" t="s">
        <v>51</v>
      </c>
      <c r="P9" s="2" t="s">
        <v>54</v>
      </c>
      <c r="Q9" s="2" t="s">
        <v>51</v>
      </c>
      <c r="R9" s="3">
        <v>3</v>
      </c>
      <c r="S9" s="2" t="s">
        <v>51</v>
      </c>
      <c r="T9" s="11"/>
    </row>
    <row r="10" spans="1:20" ht="30" customHeight="1" x14ac:dyDescent="0.45">
      <c r="A10" s="13" t="s">
        <v>132</v>
      </c>
      <c r="B10" s="13" t="s">
        <v>51</v>
      </c>
      <c r="C10" s="13" t="s">
        <v>51</v>
      </c>
      <c r="D10" s="14">
        <v>1</v>
      </c>
      <c r="E10" s="15">
        <f>'(건축)공종별내역서'!F118</f>
        <v>0</v>
      </c>
      <c r="F10" s="15">
        <f t="shared" si="2"/>
        <v>0</v>
      </c>
      <c r="G10" s="15">
        <f>'(건축)공종별내역서'!H118</f>
        <v>0</v>
      </c>
      <c r="H10" s="15">
        <f t="shared" si="3"/>
        <v>0</v>
      </c>
      <c r="I10" s="15">
        <f>'(건축)공종별내역서'!J118</f>
        <v>0</v>
      </c>
      <c r="J10" s="15">
        <f t="shared" si="0"/>
        <v>0</v>
      </c>
      <c r="K10" s="15">
        <f t="shared" si="1"/>
        <v>0</v>
      </c>
      <c r="L10" s="15">
        <f t="shared" si="1"/>
        <v>0</v>
      </c>
      <c r="M10" s="13" t="s">
        <v>51</v>
      </c>
      <c r="N10" s="2" t="s">
        <v>133</v>
      </c>
      <c r="O10" s="2" t="s">
        <v>51</v>
      </c>
      <c r="P10" s="2" t="s">
        <v>54</v>
      </c>
      <c r="Q10" s="2" t="s">
        <v>51</v>
      </c>
      <c r="R10" s="3">
        <v>3</v>
      </c>
      <c r="S10" s="2" t="s">
        <v>51</v>
      </c>
      <c r="T10" s="11"/>
    </row>
    <row r="11" spans="1:20" ht="30" customHeight="1" x14ac:dyDescent="0.45">
      <c r="A11" s="13" t="s">
        <v>214</v>
      </c>
      <c r="B11" s="13" t="s">
        <v>51</v>
      </c>
      <c r="C11" s="13" t="s">
        <v>51</v>
      </c>
      <c r="D11" s="14">
        <v>1</v>
      </c>
      <c r="E11" s="15">
        <f>'(건축)공종별내역서'!F141</f>
        <v>0</v>
      </c>
      <c r="F11" s="15">
        <f t="shared" si="2"/>
        <v>0</v>
      </c>
      <c r="G11" s="15">
        <f>'(건축)공종별내역서'!H141</f>
        <v>0</v>
      </c>
      <c r="H11" s="15">
        <f t="shared" si="3"/>
        <v>0</v>
      </c>
      <c r="I11" s="15">
        <f>'(건축)공종별내역서'!J141</f>
        <v>0</v>
      </c>
      <c r="J11" s="15">
        <f t="shared" si="0"/>
        <v>0</v>
      </c>
      <c r="K11" s="15">
        <f t="shared" si="1"/>
        <v>0</v>
      </c>
      <c r="L11" s="15">
        <f t="shared" si="1"/>
        <v>0</v>
      </c>
      <c r="M11" s="13" t="s">
        <v>51</v>
      </c>
      <c r="N11" s="2" t="s">
        <v>215</v>
      </c>
      <c r="O11" s="2" t="s">
        <v>51</v>
      </c>
      <c r="P11" s="2" t="s">
        <v>54</v>
      </c>
      <c r="Q11" s="2" t="s">
        <v>51</v>
      </c>
      <c r="R11" s="3">
        <v>3</v>
      </c>
      <c r="S11" s="2" t="s">
        <v>51</v>
      </c>
      <c r="T11" s="11"/>
    </row>
    <row r="12" spans="1:20" ht="30" customHeight="1" x14ac:dyDescent="0.45">
      <c r="A12" s="13" t="s">
        <v>232</v>
      </c>
      <c r="B12" s="13" t="s">
        <v>51</v>
      </c>
      <c r="C12" s="13" t="s">
        <v>51</v>
      </c>
      <c r="D12" s="14">
        <v>1</v>
      </c>
      <c r="E12" s="15">
        <f>'(건축)공종별내역서'!F164</f>
        <v>0</v>
      </c>
      <c r="F12" s="15">
        <f t="shared" si="2"/>
        <v>0</v>
      </c>
      <c r="G12" s="15">
        <f>'(건축)공종별내역서'!H164</f>
        <v>0</v>
      </c>
      <c r="H12" s="15">
        <f t="shared" si="3"/>
        <v>0</v>
      </c>
      <c r="I12" s="15">
        <f>'(건축)공종별내역서'!J164</f>
        <v>0</v>
      </c>
      <c r="J12" s="15">
        <f t="shared" si="0"/>
        <v>0</v>
      </c>
      <c r="K12" s="15">
        <f t="shared" si="1"/>
        <v>0</v>
      </c>
      <c r="L12" s="15">
        <f t="shared" si="1"/>
        <v>0</v>
      </c>
      <c r="M12" s="13" t="s">
        <v>51</v>
      </c>
      <c r="N12" s="2" t="s">
        <v>233</v>
      </c>
      <c r="O12" s="2" t="s">
        <v>51</v>
      </c>
      <c r="P12" s="2" t="s">
        <v>51</v>
      </c>
      <c r="Q12" s="2" t="s">
        <v>234</v>
      </c>
      <c r="R12" s="3">
        <v>2</v>
      </c>
      <c r="S12" s="2" t="s">
        <v>51</v>
      </c>
      <c r="T12" s="11">
        <f>L12*1</f>
        <v>0</v>
      </c>
    </row>
    <row r="13" spans="1:20" ht="30" customHeight="1" x14ac:dyDescent="0.45">
      <c r="A13" s="17" t="s">
        <v>393</v>
      </c>
      <c r="B13" s="21" t="s">
        <v>51</v>
      </c>
      <c r="C13" s="21" t="s">
        <v>51</v>
      </c>
      <c r="D13" s="34">
        <v>1</v>
      </c>
      <c r="E13" s="28">
        <f>'(기계)공종별내역서'!F27</f>
        <v>0</v>
      </c>
      <c r="F13" s="28">
        <f>E13*D13</f>
        <v>0</v>
      </c>
      <c r="G13" s="28">
        <f>'(기계)공종별내역서'!H27</f>
        <v>0</v>
      </c>
      <c r="H13" s="28">
        <f>G13*D13</f>
        <v>0</v>
      </c>
      <c r="I13" s="28">
        <f>'(기계)공종별내역서'!J27</f>
        <v>0</v>
      </c>
      <c r="J13" s="28">
        <f>I13*D13</f>
        <v>0</v>
      </c>
      <c r="K13" s="28">
        <f t="shared" si="1"/>
        <v>0</v>
      </c>
      <c r="L13" s="28">
        <f t="shared" si="1"/>
        <v>0</v>
      </c>
      <c r="M13" s="14"/>
      <c r="T13" s="10"/>
    </row>
    <row r="14" spans="1:20" ht="30" customHeight="1" x14ac:dyDescent="0.45">
      <c r="A14" s="17" t="s">
        <v>394</v>
      </c>
      <c r="B14" s="21" t="s">
        <v>51</v>
      </c>
      <c r="C14" s="21" t="s">
        <v>51</v>
      </c>
      <c r="D14" s="34">
        <v>1</v>
      </c>
      <c r="E14" s="28">
        <f>'(기계)공종별내역서'!F51</f>
        <v>0</v>
      </c>
      <c r="F14" s="28">
        <f>E14*D14</f>
        <v>0</v>
      </c>
      <c r="G14" s="28">
        <f>'(기계)공종별내역서'!H51</f>
        <v>0</v>
      </c>
      <c r="H14" s="28">
        <f>G14*D14</f>
        <v>0</v>
      </c>
      <c r="I14" s="28">
        <f>'(기계)공종별내역서'!J51</f>
        <v>0</v>
      </c>
      <c r="J14" s="28">
        <f>I14*D14</f>
        <v>0</v>
      </c>
      <c r="K14" s="28">
        <f t="shared" si="1"/>
        <v>0</v>
      </c>
      <c r="L14" s="28">
        <f t="shared" si="1"/>
        <v>0</v>
      </c>
      <c r="M14" s="14"/>
      <c r="T14" s="10"/>
    </row>
    <row r="15" spans="1:20" ht="30" customHeight="1" x14ac:dyDescent="0.4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45">
      <c r="A16" s="14"/>
      <c r="B16" s="14"/>
      <c r="C16" s="14"/>
      <c r="D16" s="14"/>
      <c r="E16" s="14"/>
      <c r="F16" s="15"/>
      <c r="G16" s="14"/>
      <c r="H16" s="15"/>
      <c r="I16" s="14"/>
      <c r="J16" s="15"/>
      <c r="K16" s="14"/>
      <c r="L16" s="15"/>
      <c r="M16" s="14"/>
      <c r="T16" s="10"/>
    </row>
    <row r="17" spans="1:20" s="33" customFormat="1" ht="30" customHeight="1" x14ac:dyDescent="0.4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T17" s="10"/>
    </row>
    <row r="18" spans="1:20" ht="30" customHeight="1" x14ac:dyDescent="0.4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4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4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4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4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4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4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4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45">
      <c r="A26" s="13" t="s">
        <v>85</v>
      </c>
      <c r="B26" s="14"/>
      <c r="C26" s="14"/>
      <c r="D26" s="14"/>
      <c r="E26" s="14"/>
      <c r="F26" s="15">
        <f>F5</f>
        <v>0</v>
      </c>
      <c r="G26" s="14"/>
      <c r="H26" s="15">
        <f>H5</f>
        <v>0</v>
      </c>
      <c r="I26" s="14"/>
      <c r="J26" s="15">
        <f>J5</f>
        <v>0</v>
      </c>
      <c r="K26" s="14"/>
      <c r="L26" s="15">
        <f>L5</f>
        <v>0</v>
      </c>
      <c r="M26" s="14"/>
      <c r="T26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AV164"/>
  <sheetViews>
    <sheetView topLeftCell="A25" workbookViewId="0">
      <selection activeCell="J17" sqref="J16:J17"/>
    </sheetView>
  </sheetViews>
  <sheetFormatPr defaultRowHeight="17" x14ac:dyDescent="0.45"/>
  <cols>
    <col min="1" max="2" width="30.58203125" customWidth="1"/>
    <col min="3" max="3" width="4.58203125" customWidth="1"/>
    <col min="4" max="4" width="8.58203125" customWidth="1"/>
    <col min="5" max="12" width="13.58203125" customWidth="1"/>
    <col min="13" max="13" width="12.58203125" customWidth="1"/>
    <col min="14" max="43" width="2.58203125" hidden="1" customWidth="1"/>
    <col min="44" max="44" width="10.58203125" hidden="1" customWidth="1"/>
    <col min="45" max="46" width="1.58203125" hidden="1" customWidth="1"/>
    <col min="47" max="47" width="24.58203125" hidden="1" customWidth="1"/>
    <col min="48" max="48" width="10.58203125" hidden="1" customWidth="1"/>
  </cols>
  <sheetData>
    <row r="1" spans="1:48" ht="30" customHeight="1" x14ac:dyDescent="0.45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45">
      <c r="A2" s="41" t="s">
        <v>2</v>
      </c>
      <c r="B2" s="41" t="s">
        <v>3</v>
      </c>
      <c r="C2" s="41" t="s">
        <v>4</v>
      </c>
      <c r="D2" s="41" t="s">
        <v>5</v>
      </c>
      <c r="E2" s="41" t="s">
        <v>6</v>
      </c>
      <c r="F2" s="41"/>
      <c r="G2" s="41" t="s">
        <v>9</v>
      </c>
      <c r="H2" s="41"/>
      <c r="I2" s="41" t="s">
        <v>10</v>
      </c>
      <c r="J2" s="41"/>
      <c r="K2" s="41" t="s">
        <v>11</v>
      </c>
      <c r="L2" s="41"/>
      <c r="M2" s="41" t="s">
        <v>12</v>
      </c>
      <c r="N2" s="40" t="s">
        <v>20</v>
      </c>
      <c r="O2" s="40" t="s">
        <v>14</v>
      </c>
      <c r="P2" s="40" t="s">
        <v>21</v>
      </c>
      <c r="Q2" s="40" t="s">
        <v>13</v>
      </c>
      <c r="R2" s="40" t="s">
        <v>22</v>
      </c>
      <c r="S2" s="40" t="s">
        <v>23</v>
      </c>
      <c r="T2" s="40" t="s">
        <v>24</v>
      </c>
      <c r="U2" s="40" t="s">
        <v>25</v>
      </c>
      <c r="V2" s="40" t="s">
        <v>26</v>
      </c>
      <c r="W2" s="40" t="s">
        <v>27</v>
      </c>
      <c r="X2" s="40" t="s">
        <v>28</v>
      </c>
      <c r="Y2" s="40" t="s">
        <v>29</v>
      </c>
      <c r="Z2" s="40" t="s">
        <v>30</v>
      </c>
      <c r="AA2" s="40" t="s">
        <v>31</v>
      </c>
      <c r="AB2" s="40" t="s">
        <v>32</v>
      </c>
      <c r="AC2" s="40" t="s">
        <v>33</v>
      </c>
      <c r="AD2" s="40" t="s">
        <v>34</v>
      </c>
      <c r="AE2" s="40" t="s">
        <v>35</v>
      </c>
      <c r="AF2" s="40" t="s">
        <v>36</v>
      </c>
      <c r="AG2" s="40" t="s">
        <v>37</v>
      </c>
      <c r="AH2" s="40" t="s">
        <v>38</v>
      </c>
      <c r="AI2" s="40" t="s">
        <v>39</v>
      </c>
      <c r="AJ2" s="40" t="s">
        <v>40</v>
      </c>
      <c r="AK2" s="40" t="s">
        <v>41</v>
      </c>
      <c r="AL2" s="40" t="s">
        <v>42</v>
      </c>
      <c r="AM2" s="40" t="s">
        <v>43</v>
      </c>
      <c r="AN2" s="40" t="s">
        <v>44</v>
      </c>
      <c r="AO2" s="40" t="s">
        <v>45</v>
      </c>
      <c r="AP2" s="40" t="s">
        <v>46</v>
      </c>
      <c r="AQ2" s="40" t="s">
        <v>47</v>
      </c>
      <c r="AR2" s="40" t="s">
        <v>48</v>
      </c>
      <c r="AS2" s="40" t="s">
        <v>16</v>
      </c>
      <c r="AT2" s="40" t="s">
        <v>17</v>
      </c>
      <c r="AU2" s="40" t="s">
        <v>49</v>
      </c>
      <c r="AV2" s="40" t="s">
        <v>50</v>
      </c>
    </row>
    <row r="3" spans="1:48" ht="30" customHeight="1" x14ac:dyDescent="0.45">
      <c r="A3" s="41"/>
      <c r="B3" s="41"/>
      <c r="C3" s="41"/>
      <c r="D3" s="41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41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</row>
    <row r="4" spans="1:48" ht="30" customHeight="1" x14ac:dyDescent="0.45">
      <c r="A4" s="16" t="s">
        <v>55</v>
      </c>
      <c r="B4" s="16" t="s">
        <v>51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56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45">
      <c r="A5" s="16" t="s">
        <v>57</v>
      </c>
      <c r="B5" s="16" t="s">
        <v>58</v>
      </c>
      <c r="C5" s="16" t="s">
        <v>59</v>
      </c>
      <c r="D5" s="14">
        <v>3</v>
      </c>
      <c r="E5" s="15"/>
      <c r="F5" s="15"/>
      <c r="G5" s="15"/>
      <c r="H5" s="15"/>
      <c r="I5" s="15"/>
      <c r="J5" s="15"/>
      <c r="K5" s="15"/>
      <c r="L5" s="15"/>
      <c r="M5" s="16"/>
      <c r="N5" s="2" t="s">
        <v>60</v>
      </c>
      <c r="O5" s="2" t="s">
        <v>51</v>
      </c>
      <c r="P5" s="2" t="s">
        <v>51</v>
      </c>
      <c r="Q5" s="2" t="s">
        <v>56</v>
      </c>
      <c r="R5" s="2" t="s">
        <v>61</v>
      </c>
      <c r="S5" s="2" t="s">
        <v>62</v>
      </c>
      <c r="T5" s="2" t="s">
        <v>62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63</v>
      </c>
      <c r="AV5" s="3">
        <v>4</v>
      </c>
    </row>
    <row r="6" spans="1:48" ht="30" customHeight="1" x14ac:dyDescent="0.45">
      <c r="A6" s="16" t="s">
        <v>64</v>
      </c>
      <c r="B6" s="16" t="s">
        <v>65</v>
      </c>
      <c r="C6" s="16" t="s">
        <v>66</v>
      </c>
      <c r="D6" s="14">
        <v>488</v>
      </c>
      <c r="E6" s="15"/>
      <c r="F6" s="15"/>
      <c r="G6" s="15"/>
      <c r="H6" s="15"/>
      <c r="I6" s="15"/>
      <c r="J6" s="15"/>
      <c r="K6" s="15"/>
      <c r="L6" s="15"/>
      <c r="M6" s="16"/>
      <c r="N6" s="2" t="s">
        <v>67</v>
      </c>
      <c r="O6" s="2" t="s">
        <v>51</v>
      </c>
      <c r="P6" s="2" t="s">
        <v>51</v>
      </c>
      <c r="Q6" s="2" t="s">
        <v>56</v>
      </c>
      <c r="R6" s="2" t="s">
        <v>61</v>
      </c>
      <c r="S6" s="2" t="s">
        <v>62</v>
      </c>
      <c r="T6" s="2" t="s">
        <v>62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68</v>
      </c>
      <c r="AV6" s="3">
        <v>5</v>
      </c>
    </row>
    <row r="7" spans="1:48" ht="30" customHeight="1" x14ac:dyDescent="0.45">
      <c r="A7" s="16" t="s">
        <v>69</v>
      </c>
      <c r="B7" s="16" t="s">
        <v>70</v>
      </c>
      <c r="C7" s="16" t="s">
        <v>66</v>
      </c>
      <c r="D7" s="14">
        <v>488</v>
      </c>
      <c r="E7" s="15"/>
      <c r="F7" s="15"/>
      <c r="G7" s="15"/>
      <c r="H7" s="15"/>
      <c r="I7" s="15"/>
      <c r="J7" s="15"/>
      <c r="K7" s="15"/>
      <c r="L7" s="15"/>
      <c r="M7" s="16"/>
      <c r="N7" s="2" t="s">
        <v>71</v>
      </c>
      <c r="O7" s="2" t="s">
        <v>51</v>
      </c>
      <c r="P7" s="2" t="s">
        <v>51</v>
      </c>
      <c r="Q7" s="2" t="s">
        <v>56</v>
      </c>
      <c r="R7" s="2" t="s">
        <v>61</v>
      </c>
      <c r="S7" s="2" t="s">
        <v>62</v>
      </c>
      <c r="T7" s="2" t="s">
        <v>62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72</v>
      </c>
      <c r="AV7" s="3">
        <v>6</v>
      </c>
    </row>
    <row r="8" spans="1:48" ht="30" customHeight="1" x14ac:dyDescent="0.45">
      <c r="A8" s="16" t="s">
        <v>73</v>
      </c>
      <c r="B8" s="16" t="s">
        <v>74</v>
      </c>
      <c r="C8" s="16" t="s">
        <v>66</v>
      </c>
      <c r="D8" s="14">
        <v>62.9</v>
      </c>
      <c r="E8" s="15"/>
      <c r="F8" s="15"/>
      <c r="G8" s="15"/>
      <c r="H8" s="15"/>
      <c r="I8" s="15"/>
      <c r="J8" s="15"/>
      <c r="K8" s="15"/>
      <c r="L8" s="15"/>
      <c r="M8" s="16"/>
      <c r="N8" s="2" t="s">
        <v>75</v>
      </c>
      <c r="O8" s="2" t="s">
        <v>51</v>
      </c>
      <c r="P8" s="2" t="s">
        <v>51</v>
      </c>
      <c r="Q8" s="2" t="s">
        <v>56</v>
      </c>
      <c r="R8" s="2" t="s">
        <v>61</v>
      </c>
      <c r="S8" s="2" t="s">
        <v>62</v>
      </c>
      <c r="T8" s="2" t="s">
        <v>62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76</v>
      </c>
      <c r="AV8" s="3">
        <v>7</v>
      </c>
    </row>
    <row r="9" spans="1:48" ht="30" customHeight="1" x14ac:dyDescent="0.45">
      <c r="A9" s="16" t="s">
        <v>77</v>
      </c>
      <c r="B9" s="16" t="s">
        <v>74</v>
      </c>
      <c r="C9" s="16" t="s">
        <v>78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6"/>
      <c r="N9" s="2" t="s">
        <v>79</v>
      </c>
      <c r="O9" s="2" t="s">
        <v>51</v>
      </c>
      <c r="P9" s="2" t="s">
        <v>51</v>
      </c>
      <c r="Q9" s="2" t="s">
        <v>56</v>
      </c>
      <c r="R9" s="2" t="s">
        <v>61</v>
      </c>
      <c r="S9" s="2" t="s">
        <v>62</v>
      </c>
      <c r="T9" s="2" t="s">
        <v>62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80</v>
      </c>
      <c r="AV9" s="3">
        <v>37</v>
      </c>
    </row>
    <row r="10" spans="1:48" ht="30" customHeight="1" x14ac:dyDescent="0.45">
      <c r="A10" s="16" t="s">
        <v>81</v>
      </c>
      <c r="B10" s="16" t="s">
        <v>82</v>
      </c>
      <c r="C10" s="16" t="s">
        <v>66</v>
      </c>
      <c r="D10" s="14">
        <v>488</v>
      </c>
      <c r="E10" s="15"/>
      <c r="F10" s="15"/>
      <c r="G10" s="15"/>
      <c r="H10" s="15"/>
      <c r="I10" s="15"/>
      <c r="J10" s="15"/>
      <c r="K10" s="15"/>
      <c r="L10" s="15"/>
      <c r="M10" s="16"/>
      <c r="N10" s="2" t="s">
        <v>83</v>
      </c>
      <c r="O10" s="2" t="s">
        <v>51</v>
      </c>
      <c r="P10" s="2" t="s">
        <v>51</v>
      </c>
      <c r="Q10" s="2" t="s">
        <v>56</v>
      </c>
      <c r="R10" s="2" t="s">
        <v>61</v>
      </c>
      <c r="S10" s="2" t="s">
        <v>62</v>
      </c>
      <c r="T10" s="2" t="s">
        <v>62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84</v>
      </c>
      <c r="AV10" s="3">
        <v>8</v>
      </c>
    </row>
    <row r="11" spans="1:48" ht="30" customHeight="1" x14ac:dyDescent="0.45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56</v>
      </c>
    </row>
    <row r="12" spans="1:48" ht="30" customHeight="1" x14ac:dyDescent="0.45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56</v>
      </c>
    </row>
    <row r="13" spans="1:48" ht="30" customHeight="1" x14ac:dyDescent="0.45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56</v>
      </c>
    </row>
    <row r="14" spans="1:48" ht="30" customHeight="1" x14ac:dyDescent="0.45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56</v>
      </c>
    </row>
    <row r="15" spans="1:48" ht="30" customHeight="1" x14ac:dyDescent="0.45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56</v>
      </c>
    </row>
    <row r="16" spans="1:48" ht="30" customHeight="1" x14ac:dyDescent="0.45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56</v>
      </c>
    </row>
    <row r="17" spans="1:48" ht="30" customHeight="1" x14ac:dyDescent="0.45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56</v>
      </c>
    </row>
    <row r="18" spans="1:48" ht="30" customHeight="1" x14ac:dyDescent="0.45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56</v>
      </c>
    </row>
    <row r="19" spans="1:48" ht="30" customHeight="1" x14ac:dyDescent="0.45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56</v>
      </c>
    </row>
    <row r="20" spans="1:48" ht="30" customHeight="1" x14ac:dyDescent="0.45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56</v>
      </c>
    </row>
    <row r="21" spans="1:48" ht="30" customHeight="1" x14ac:dyDescent="0.45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56</v>
      </c>
    </row>
    <row r="22" spans="1:48" ht="30" customHeight="1" x14ac:dyDescent="0.45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56</v>
      </c>
    </row>
    <row r="23" spans="1:48" ht="30" customHeight="1" x14ac:dyDescent="0.45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56</v>
      </c>
    </row>
    <row r="24" spans="1:48" ht="30" customHeight="1" x14ac:dyDescent="0.45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56</v>
      </c>
    </row>
    <row r="25" spans="1:48" ht="30" customHeight="1" x14ac:dyDescent="0.45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56</v>
      </c>
    </row>
    <row r="26" spans="1:48" ht="30" customHeight="1" x14ac:dyDescent="0.45">
      <c r="A26" s="16" t="s">
        <v>85</v>
      </c>
      <c r="B26" s="14"/>
      <c r="C26" s="14"/>
      <c r="D26" s="14"/>
      <c r="E26" s="15"/>
      <c r="F26" s="15">
        <f>SUMIF(Q5:Q25,"010101",F5:F25)</f>
        <v>0</v>
      </c>
      <c r="G26" s="15"/>
      <c r="H26" s="15">
        <f>SUMIF(Q5:Q25,"010101",H5:H25)</f>
        <v>0</v>
      </c>
      <c r="I26" s="15"/>
      <c r="J26" s="15">
        <f>SUMIF(Q5:Q25,"010101",J5:J25)</f>
        <v>0</v>
      </c>
      <c r="K26" s="15"/>
      <c r="L26" s="15">
        <f>SUMIF(Q5:Q25,"010101",L5:L25)</f>
        <v>0</v>
      </c>
      <c r="M26" s="14"/>
      <c r="N26" t="s">
        <v>86</v>
      </c>
    </row>
    <row r="27" spans="1:48" ht="30" customHeight="1" x14ac:dyDescent="0.45">
      <c r="A27" s="16" t="s">
        <v>87</v>
      </c>
      <c r="B27" s="16" t="s">
        <v>51</v>
      </c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s="3"/>
      <c r="O27" s="3"/>
      <c r="P27" s="3"/>
      <c r="Q27" s="2" t="s">
        <v>88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ht="30" customHeight="1" x14ac:dyDescent="0.45">
      <c r="A28" s="16" t="s">
        <v>89</v>
      </c>
      <c r="B28" s="16" t="s">
        <v>51</v>
      </c>
      <c r="C28" s="16" t="s">
        <v>66</v>
      </c>
      <c r="D28" s="14">
        <v>78</v>
      </c>
      <c r="E28" s="15"/>
      <c r="F28" s="15"/>
      <c r="G28" s="15"/>
      <c r="H28" s="15"/>
      <c r="I28" s="15"/>
      <c r="J28" s="15"/>
      <c r="K28" s="15"/>
      <c r="L28" s="15"/>
      <c r="M28" s="16"/>
      <c r="N28" s="2" t="s">
        <v>90</v>
      </c>
      <c r="O28" s="2" t="s">
        <v>51</v>
      </c>
      <c r="P28" s="2" t="s">
        <v>51</v>
      </c>
      <c r="Q28" s="2" t="s">
        <v>88</v>
      </c>
      <c r="R28" s="2" t="s">
        <v>61</v>
      </c>
      <c r="S28" s="2" t="s">
        <v>62</v>
      </c>
      <c r="T28" s="2" t="s">
        <v>62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51</v>
      </c>
      <c r="AS28" s="2" t="s">
        <v>51</v>
      </c>
      <c r="AT28" s="3"/>
      <c r="AU28" s="2" t="s">
        <v>91</v>
      </c>
      <c r="AV28" s="3">
        <v>10</v>
      </c>
    </row>
    <row r="29" spans="1:48" ht="30" customHeight="1" x14ac:dyDescent="0.45">
      <c r="A29" s="16" t="s">
        <v>92</v>
      </c>
      <c r="B29" s="16" t="s">
        <v>51</v>
      </c>
      <c r="C29" s="16" t="s">
        <v>66</v>
      </c>
      <c r="D29" s="14">
        <v>15</v>
      </c>
      <c r="E29" s="15"/>
      <c r="F29" s="15"/>
      <c r="G29" s="15"/>
      <c r="H29" s="15"/>
      <c r="I29" s="15"/>
      <c r="J29" s="15"/>
      <c r="K29" s="15"/>
      <c r="L29" s="15"/>
      <c r="M29" s="16"/>
      <c r="N29" s="2" t="s">
        <v>93</v>
      </c>
      <c r="O29" s="2" t="s">
        <v>51</v>
      </c>
      <c r="P29" s="2" t="s">
        <v>51</v>
      </c>
      <c r="Q29" s="2" t="s">
        <v>88</v>
      </c>
      <c r="R29" s="2" t="s">
        <v>61</v>
      </c>
      <c r="S29" s="2" t="s">
        <v>62</v>
      </c>
      <c r="T29" s="2" t="s">
        <v>62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94</v>
      </c>
      <c r="AV29" s="3">
        <v>11</v>
      </c>
    </row>
    <row r="30" spans="1:48" ht="30" customHeight="1" x14ac:dyDescent="0.45">
      <c r="A30" s="16" t="s">
        <v>95</v>
      </c>
      <c r="B30" s="16" t="s">
        <v>96</v>
      </c>
      <c r="C30" s="16" t="s">
        <v>66</v>
      </c>
      <c r="D30" s="14">
        <v>137</v>
      </c>
      <c r="E30" s="15"/>
      <c r="F30" s="15"/>
      <c r="G30" s="15"/>
      <c r="H30" s="15"/>
      <c r="I30" s="15"/>
      <c r="J30" s="15"/>
      <c r="K30" s="15"/>
      <c r="L30" s="15"/>
      <c r="M30" s="16"/>
      <c r="N30" s="2" t="s">
        <v>97</v>
      </c>
      <c r="O30" s="2" t="s">
        <v>51</v>
      </c>
      <c r="P30" s="2" t="s">
        <v>51</v>
      </c>
      <c r="Q30" s="2" t="s">
        <v>88</v>
      </c>
      <c r="R30" s="2" t="s">
        <v>61</v>
      </c>
      <c r="S30" s="2" t="s">
        <v>62</v>
      </c>
      <c r="T30" s="2" t="s">
        <v>62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98</v>
      </c>
      <c r="AV30" s="3">
        <v>12</v>
      </c>
    </row>
    <row r="31" spans="1:48" ht="30" customHeight="1" x14ac:dyDescent="0.45">
      <c r="A31" s="16" t="s">
        <v>95</v>
      </c>
      <c r="B31" s="16" t="s">
        <v>99</v>
      </c>
      <c r="C31" s="16" t="s">
        <v>66</v>
      </c>
      <c r="D31" s="14">
        <v>46.3</v>
      </c>
      <c r="E31" s="15"/>
      <c r="F31" s="15"/>
      <c r="G31" s="15"/>
      <c r="H31" s="15"/>
      <c r="I31" s="15"/>
      <c r="J31" s="15"/>
      <c r="K31" s="15"/>
      <c r="L31" s="15"/>
      <c r="M31" s="16"/>
      <c r="N31" s="2" t="s">
        <v>100</v>
      </c>
      <c r="O31" s="2" t="s">
        <v>51</v>
      </c>
      <c r="P31" s="2" t="s">
        <v>51</v>
      </c>
      <c r="Q31" s="2" t="s">
        <v>88</v>
      </c>
      <c r="R31" s="2" t="s">
        <v>61</v>
      </c>
      <c r="S31" s="2" t="s">
        <v>62</v>
      </c>
      <c r="T31" s="2" t="s">
        <v>62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101</v>
      </c>
      <c r="AV31" s="3">
        <v>13</v>
      </c>
    </row>
    <row r="32" spans="1:48" ht="30" customHeight="1" x14ac:dyDescent="0.45">
      <c r="A32" s="16" t="s">
        <v>102</v>
      </c>
      <c r="B32" s="16" t="s">
        <v>103</v>
      </c>
      <c r="C32" s="16" t="s">
        <v>66</v>
      </c>
      <c r="D32" s="14">
        <v>158.80000000000001</v>
      </c>
      <c r="E32" s="15"/>
      <c r="F32" s="15"/>
      <c r="G32" s="15"/>
      <c r="H32" s="15"/>
      <c r="I32" s="15"/>
      <c r="J32" s="15"/>
      <c r="K32" s="15"/>
      <c r="L32" s="15"/>
      <c r="M32" s="16"/>
      <c r="N32" s="2" t="s">
        <v>104</v>
      </c>
      <c r="O32" s="2" t="s">
        <v>51</v>
      </c>
      <c r="P32" s="2" t="s">
        <v>51</v>
      </c>
      <c r="Q32" s="2" t="s">
        <v>88</v>
      </c>
      <c r="R32" s="2" t="s">
        <v>61</v>
      </c>
      <c r="S32" s="2" t="s">
        <v>62</v>
      </c>
      <c r="T32" s="2" t="s">
        <v>62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105</v>
      </c>
      <c r="AV32" s="3">
        <v>14</v>
      </c>
    </row>
    <row r="33" spans="1:48" ht="30" customHeight="1" x14ac:dyDescent="0.45">
      <c r="A33" s="16" t="s">
        <v>106</v>
      </c>
      <c r="B33" s="16" t="s">
        <v>107</v>
      </c>
      <c r="C33" s="16" t="s">
        <v>66</v>
      </c>
      <c r="D33" s="14">
        <v>465</v>
      </c>
      <c r="E33" s="15"/>
      <c r="F33" s="15"/>
      <c r="G33" s="15"/>
      <c r="H33" s="15"/>
      <c r="I33" s="15"/>
      <c r="J33" s="15"/>
      <c r="K33" s="15"/>
      <c r="L33" s="15"/>
      <c r="M33" s="16"/>
      <c r="N33" s="2" t="s">
        <v>108</v>
      </c>
      <c r="O33" s="2" t="s">
        <v>51</v>
      </c>
      <c r="P33" s="2" t="s">
        <v>51</v>
      </c>
      <c r="Q33" s="2" t="s">
        <v>88</v>
      </c>
      <c r="R33" s="2" t="s">
        <v>61</v>
      </c>
      <c r="S33" s="2" t="s">
        <v>62</v>
      </c>
      <c r="T33" s="2" t="s">
        <v>62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109</v>
      </c>
      <c r="AV33" s="3">
        <v>15</v>
      </c>
    </row>
    <row r="34" spans="1:48" ht="30" customHeight="1" x14ac:dyDescent="0.45">
      <c r="A34" s="16" t="s">
        <v>110</v>
      </c>
      <c r="B34" s="16" t="s">
        <v>111</v>
      </c>
      <c r="C34" s="16" t="s">
        <v>66</v>
      </c>
      <c r="D34" s="14">
        <v>13</v>
      </c>
      <c r="E34" s="15"/>
      <c r="F34" s="15"/>
      <c r="G34" s="15"/>
      <c r="H34" s="15"/>
      <c r="I34" s="15"/>
      <c r="J34" s="15"/>
      <c r="K34" s="15"/>
      <c r="L34" s="15"/>
      <c r="M34" s="16"/>
      <c r="N34" s="2" t="s">
        <v>112</v>
      </c>
      <c r="O34" s="2" t="s">
        <v>51</v>
      </c>
      <c r="P34" s="2" t="s">
        <v>51</v>
      </c>
      <c r="Q34" s="2" t="s">
        <v>88</v>
      </c>
      <c r="R34" s="2" t="s">
        <v>61</v>
      </c>
      <c r="S34" s="2" t="s">
        <v>62</v>
      </c>
      <c r="T34" s="2" t="s">
        <v>62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113</v>
      </c>
      <c r="AV34" s="3">
        <v>16</v>
      </c>
    </row>
    <row r="35" spans="1:48" ht="30" customHeight="1" x14ac:dyDescent="0.45">
      <c r="A35" s="16" t="s">
        <v>114</v>
      </c>
      <c r="B35" s="16" t="s">
        <v>51</v>
      </c>
      <c r="C35" s="16" t="s">
        <v>115</v>
      </c>
      <c r="D35" s="14">
        <v>13.7</v>
      </c>
      <c r="E35" s="15"/>
      <c r="F35" s="15"/>
      <c r="G35" s="15"/>
      <c r="H35" s="15"/>
      <c r="I35" s="15"/>
      <c r="J35" s="15"/>
      <c r="K35" s="15"/>
      <c r="L35" s="15"/>
      <c r="M35" s="16"/>
      <c r="N35" s="2" t="s">
        <v>116</v>
      </c>
      <c r="O35" s="2" t="s">
        <v>51</v>
      </c>
      <c r="P35" s="2" t="s">
        <v>51</v>
      </c>
      <c r="Q35" s="2" t="s">
        <v>88</v>
      </c>
      <c r="R35" s="2" t="s">
        <v>61</v>
      </c>
      <c r="S35" s="2" t="s">
        <v>62</v>
      </c>
      <c r="T35" s="2" t="s">
        <v>62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117</v>
      </c>
      <c r="AV35" s="3">
        <v>17</v>
      </c>
    </row>
    <row r="36" spans="1:48" ht="30" customHeight="1" x14ac:dyDescent="0.45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88</v>
      </c>
    </row>
    <row r="37" spans="1:48" ht="30" customHeight="1" x14ac:dyDescent="0.45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88</v>
      </c>
    </row>
    <row r="38" spans="1:48" ht="30" customHeight="1" x14ac:dyDescent="0.45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88</v>
      </c>
    </row>
    <row r="39" spans="1:48" ht="30" customHeight="1" x14ac:dyDescent="0.45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88</v>
      </c>
    </row>
    <row r="40" spans="1:48" ht="30" customHeight="1" x14ac:dyDescent="0.45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88</v>
      </c>
    </row>
    <row r="41" spans="1:48" ht="30" customHeight="1" x14ac:dyDescent="0.45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88</v>
      </c>
    </row>
    <row r="42" spans="1:48" ht="30" customHeight="1" x14ac:dyDescent="0.45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88</v>
      </c>
    </row>
    <row r="43" spans="1:48" ht="30" customHeight="1" x14ac:dyDescent="0.45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88</v>
      </c>
    </row>
    <row r="44" spans="1:48" ht="30" customHeight="1" x14ac:dyDescent="0.45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88</v>
      </c>
    </row>
    <row r="45" spans="1:48" ht="30" customHeight="1" x14ac:dyDescent="0.45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88</v>
      </c>
    </row>
    <row r="46" spans="1:48" ht="30" customHeight="1" x14ac:dyDescent="0.45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88</v>
      </c>
    </row>
    <row r="47" spans="1:48" ht="30" customHeight="1" x14ac:dyDescent="0.45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88</v>
      </c>
    </row>
    <row r="48" spans="1:48" ht="30" customHeight="1" x14ac:dyDescent="0.45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88</v>
      </c>
    </row>
    <row r="49" spans="1:48" ht="30" customHeight="1" x14ac:dyDescent="0.45">
      <c r="A49" s="16" t="s">
        <v>85</v>
      </c>
      <c r="B49" s="14"/>
      <c r="C49" s="14"/>
      <c r="D49" s="14"/>
      <c r="E49" s="15"/>
      <c r="F49" s="15">
        <f>SUMIF(Q28:Q48,"010102",F28:F48)</f>
        <v>0</v>
      </c>
      <c r="G49" s="15"/>
      <c r="H49" s="15">
        <f>SUMIF(Q28:Q48,"010102",H28:H48)</f>
        <v>0</v>
      </c>
      <c r="I49" s="15"/>
      <c r="J49" s="15">
        <f>SUMIF(Q28:Q48,"010102",J28:J48)</f>
        <v>0</v>
      </c>
      <c r="K49" s="15"/>
      <c r="L49" s="15">
        <f>SUMIF(Q28:Q48,"010102",L28:L48)</f>
        <v>0</v>
      </c>
      <c r="M49" s="14"/>
      <c r="N49" t="s">
        <v>86</v>
      </c>
    </row>
    <row r="50" spans="1:48" ht="30" customHeight="1" x14ac:dyDescent="0.45">
      <c r="A50" s="16" t="s">
        <v>118</v>
      </c>
      <c r="B50" s="16" t="s">
        <v>51</v>
      </c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N50" s="3"/>
      <c r="O50" s="3"/>
      <c r="P50" s="3"/>
      <c r="Q50" s="2" t="s">
        <v>119</v>
      </c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 spans="1:48" ht="30" customHeight="1" x14ac:dyDescent="0.45">
      <c r="A51" s="16" t="s">
        <v>120</v>
      </c>
      <c r="B51" s="16" t="s">
        <v>121</v>
      </c>
      <c r="C51" s="16" t="s">
        <v>66</v>
      </c>
      <c r="D51" s="14">
        <v>445</v>
      </c>
      <c r="E51" s="15"/>
      <c r="F51" s="15"/>
      <c r="G51" s="15"/>
      <c r="H51" s="15"/>
      <c r="I51" s="15"/>
      <c r="J51" s="15"/>
      <c r="K51" s="15"/>
      <c r="L51" s="15"/>
      <c r="M51" s="16"/>
      <c r="N51" s="2" t="s">
        <v>122</v>
      </c>
      <c r="O51" s="2" t="s">
        <v>51</v>
      </c>
      <c r="P51" s="2" t="s">
        <v>51</v>
      </c>
      <c r="Q51" s="2" t="s">
        <v>119</v>
      </c>
      <c r="R51" s="2" t="s">
        <v>61</v>
      </c>
      <c r="S51" s="2" t="s">
        <v>62</v>
      </c>
      <c r="T51" s="2" t="s">
        <v>62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51</v>
      </c>
      <c r="AS51" s="2" t="s">
        <v>51</v>
      </c>
      <c r="AT51" s="3"/>
      <c r="AU51" s="2" t="s">
        <v>123</v>
      </c>
      <c r="AV51" s="3">
        <v>39</v>
      </c>
    </row>
    <row r="52" spans="1:48" ht="30" customHeight="1" x14ac:dyDescent="0.45">
      <c r="A52" s="16" t="s">
        <v>124</v>
      </c>
      <c r="B52" s="16" t="s">
        <v>125</v>
      </c>
      <c r="C52" s="16" t="s">
        <v>66</v>
      </c>
      <c r="D52" s="14">
        <v>37</v>
      </c>
      <c r="E52" s="15"/>
      <c r="F52" s="15"/>
      <c r="G52" s="15"/>
      <c r="H52" s="15"/>
      <c r="I52" s="15"/>
      <c r="J52" s="15"/>
      <c r="K52" s="15"/>
      <c r="L52" s="15"/>
      <c r="M52" s="16"/>
      <c r="N52" s="2" t="s">
        <v>126</v>
      </c>
      <c r="O52" s="2" t="s">
        <v>51</v>
      </c>
      <c r="P52" s="2" t="s">
        <v>51</v>
      </c>
      <c r="Q52" s="2" t="s">
        <v>119</v>
      </c>
      <c r="R52" s="2" t="s">
        <v>61</v>
      </c>
      <c r="S52" s="2" t="s">
        <v>62</v>
      </c>
      <c r="T52" s="2" t="s">
        <v>62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51</v>
      </c>
      <c r="AS52" s="2" t="s">
        <v>51</v>
      </c>
      <c r="AT52" s="3"/>
      <c r="AU52" s="2" t="s">
        <v>127</v>
      </c>
      <c r="AV52" s="3">
        <v>40</v>
      </c>
    </row>
    <row r="53" spans="1:48" ht="30" customHeight="1" x14ac:dyDescent="0.45">
      <c r="A53" s="16" t="s">
        <v>128</v>
      </c>
      <c r="B53" s="16" t="s">
        <v>129</v>
      </c>
      <c r="C53" s="16" t="s">
        <v>115</v>
      </c>
      <c r="D53" s="14">
        <v>21.7</v>
      </c>
      <c r="E53" s="15"/>
      <c r="F53" s="15"/>
      <c r="G53" s="15"/>
      <c r="H53" s="15"/>
      <c r="I53" s="15"/>
      <c r="J53" s="15"/>
      <c r="K53" s="15"/>
      <c r="L53" s="15"/>
      <c r="M53" s="16"/>
      <c r="N53" s="2" t="s">
        <v>130</v>
      </c>
      <c r="O53" s="2" t="s">
        <v>51</v>
      </c>
      <c r="P53" s="2" t="s">
        <v>51</v>
      </c>
      <c r="Q53" s="2" t="s">
        <v>119</v>
      </c>
      <c r="R53" s="2" t="s">
        <v>61</v>
      </c>
      <c r="S53" s="2" t="s">
        <v>62</v>
      </c>
      <c r="T53" s="2" t="s">
        <v>62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51</v>
      </c>
      <c r="AS53" s="2" t="s">
        <v>51</v>
      </c>
      <c r="AT53" s="3"/>
      <c r="AU53" s="2" t="s">
        <v>131</v>
      </c>
      <c r="AV53" s="3">
        <v>41</v>
      </c>
    </row>
    <row r="54" spans="1:48" ht="30" customHeight="1" x14ac:dyDescent="0.45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119</v>
      </c>
    </row>
    <row r="55" spans="1:48" ht="30" customHeight="1" x14ac:dyDescent="0.45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1" t="s">
        <v>119</v>
      </c>
    </row>
    <row r="56" spans="1:48" ht="30" customHeight="1" x14ac:dyDescent="0.45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 t="s">
        <v>119</v>
      </c>
    </row>
    <row r="57" spans="1:48" ht="30" customHeight="1" x14ac:dyDescent="0.45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119</v>
      </c>
    </row>
    <row r="58" spans="1:48" ht="30" customHeight="1" x14ac:dyDescent="0.45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119</v>
      </c>
    </row>
    <row r="59" spans="1:48" ht="30" customHeight="1" x14ac:dyDescent="0.45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119</v>
      </c>
    </row>
    <row r="60" spans="1:48" ht="30" customHeight="1" x14ac:dyDescent="0.45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119</v>
      </c>
    </row>
    <row r="61" spans="1:48" ht="30" customHeight="1" x14ac:dyDescent="0.45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119</v>
      </c>
    </row>
    <row r="62" spans="1:48" ht="30" customHeight="1" x14ac:dyDescent="0.45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119</v>
      </c>
    </row>
    <row r="63" spans="1:48" ht="30" customHeight="1" x14ac:dyDescent="0.45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119</v>
      </c>
    </row>
    <row r="64" spans="1:48" ht="30" customHeight="1" x14ac:dyDescent="0.45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119</v>
      </c>
    </row>
    <row r="65" spans="1:48" ht="30" customHeight="1" x14ac:dyDescent="0.45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119</v>
      </c>
    </row>
    <row r="66" spans="1:48" ht="30" customHeight="1" x14ac:dyDescent="0.45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119</v>
      </c>
    </row>
    <row r="67" spans="1:48" ht="30" customHeight="1" x14ac:dyDescent="0.45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119</v>
      </c>
    </row>
    <row r="68" spans="1:48" ht="30" customHeight="1" x14ac:dyDescent="0.45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119</v>
      </c>
    </row>
    <row r="69" spans="1:48" ht="30" customHeight="1" x14ac:dyDescent="0.45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119</v>
      </c>
    </row>
    <row r="70" spans="1:48" ht="30" customHeight="1" x14ac:dyDescent="0.45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119</v>
      </c>
    </row>
    <row r="71" spans="1:48" ht="30" customHeight="1" x14ac:dyDescent="0.45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119</v>
      </c>
    </row>
    <row r="72" spans="1:48" ht="30" customHeight="1" x14ac:dyDescent="0.45">
      <c r="A72" s="16" t="s">
        <v>85</v>
      </c>
      <c r="B72" s="14"/>
      <c r="C72" s="14"/>
      <c r="D72" s="14"/>
      <c r="E72" s="15"/>
      <c r="F72" s="15">
        <f>SUMIF(Q51:Q71,"010103",F51:F71)</f>
        <v>0</v>
      </c>
      <c r="G72" s="15"/>
      <c r="H72" s="15">
        <f>SUMIF(Q51:Q71,"010103",H51:H71)</f>
        <v>0</v>
      </c>
      <c r="I72" s="15"/>
      <c r="J72" s="15">
        <f>SUMIF(Q51:Q71,"010103",J51:J71)</f>
        <v>0</v>
      </c>
      <c r="K72" s="15"/>
      <c r="L72" s="15">
        <f>SUMIF(Q51:Q71,"010103",L51:L71)</f>
        <v>0</v>
      </c>
      <c r="M72" s="14"/>
      <c r="N72" t="s">
        <v>86</v>
      </c>
    </row>
    <row r="73" spans="1:48" ht="30" customHeight="1" x14ac:dyDescent="0.45">
      <c r="A73" s="16" t="s">
        <v>132</v>
      </c>
      <c r="B73" s="16" t="s">
        <v>51</v>
      </c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N73" s="3"/>
      <c r="O73" s="3"/>
      <c r="P73" s="3"/>
      <c r="Q73" s="2" t="s">
        <v>133</v>
      </c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</row>
    <row r="74" spans="1:48" ht="30" customHeight="1" x14ac:dyDescent="0.45">
      <c r="A74" s="16" t="s">
        <v>134</v>
      </c>
      <c r="B74" s="16" t="s">
        <v>135</v>
      </c>
      <c r="C74" s="16" t="s">
        <v>66</v>
      </c>
      <c r="D74" s="14">
        <v>232.2</v>
      </c>
      <c r="E74" s="15"/>
      <c r="F74" s="15"/>
      <c r="G74" s="15"/>
      <c r="H74" s="15"/>
      <c r="I74" s="15"/>
      <c r="J74" s="15"/>
      <c r="K74" s="15"/>
      <c r="L74" s="15"/>
      <c r="M74" s="16"/>
      <c r="N74" s="2" t="s">
        <v>136</v>
      </c>
      <c r="O74" s="2" t="s">
        <v>51</v>
      </c>
      <c r="P74" s="2" t="s">
        <v>51</v>
      </c>
      <c r="Q74" s="2" t="s">
        <v>133</v>
      </c>
      <c r="R74" s="2" t="s">
        <v>61</v>
      </c>
      <c r="S74" s="2" t="s">
        <v>62</v>
      </c>
      <c r="T74" s="2" t="s">
        <v>62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51</v>
      </c>
      <c r="AS74" s="2" t="s">
        <v>51</v>
      </c>
      <c r="AT74" s="3"/>
      <c r="AU74" s="2" t="s">
        <v>137</v>
      </c>
      <c r="AV74" s="3">
        <v>19</v>
      </c>
    </row>
    <row r="75" spans="1:48" ht="30" customHeight="1" x14ac:dyDescent="0.45">
      <c r="A75" s="16" t="s">
        <v>134</v>
      </c>
      <c r="B75" s="16" t="s">
        <v>138</v>
      </c>
      <c r="C75" s="16" t="s">
        <v>66</v>
      </c>
      <c r="D75" s="14">
        <v>9.9</v>
      </c>
      <c r="E75" s="15"/>
      <c r="F75" s="15"/>
      <c r="G75" s="15"/>
      <c r="H75" s="15"/>
      <c r="I75" s="15"/>
      <c r="J75" s="15"/>
      <c r="K75" s="15"/>
      <c r="L75" s="15"/>
      <c r="M75" s="16"/>
      <c r="N75" s="2" t="s">
        <v>139</v>
      </c>
      <c r="O75" s="2" t="s">
        <v>51</v>
      </c>
      <c r="P75" s="2" t="s">
        <v>51</v>
      </c>
      <c r="Q75" s="2" t="s">
        <v>133</v>
      </c>
      <c r="R75" s="2" t="s">
        <v>61</v>
      </c>
      <c r="S75" s="2" t="s">
        <v>62</v>
      </c>
      <c r="T75" s="2" t="s">
        <v>62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51</v>
      </c>
      <c r="AS75" s="2" t="s">
        <v>51</v>
      </c>
      <c r="AT75" s="3"/>
      <c r="AU75" s="2" t="s">
        <v>140</v>
      </c>
      <c r="AV75" s="3">
        <v>20</v>
      </c>
    </row>
    <row r="76" spans="1:48" ht="30" customHeight="1" x14ac:dyDescent="0.45">
      <c r="A76" s="16" t="s">
        <v>141</v>
      </c>
      <c r="B76" s="16" t="s">
        <v>142</v>
      </c>
      <c r="C76" s="16" t="s">
        <v>66</v>
      </c>
      <c r="D76" s="14">
        <v>17</v>
      </c>
      <c r="E76" s="15"/>
      <c r="F76" s="15"/>
      <c r="G76" s="15"/>
      <c r="H76" s="15"/>
      <c r="I76" s="15"/>
      <c r="J76" s="15"/>
      <c r="K76" s="15"/>
      <c r="L76" s="15"/>
      <c r="M76" s="16"/>
      <c r="N76" s="2" t="s">
        <v>143</v>
      </c>
      <c r="O76" s="2" t="s">
        <v>51</v>
      </c>
      <c r="P76" s="2" t="s">
        <v>51</v>
      </c>
      <c r="Q76" s="2" t="s">
        <v>133</v>
      </c>
      <c r="R76" s="2" t="s">
        <v>61</v>
      </c>
      <c r="S76" s="2" t="s">
        <v>62</v>
      </c>
      <c r="T76" s="2" t="s">
        <v>62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51</v>
      </c>
      <c r="AS76" s="2" t="s">
        <v>51</v>
      </c>
      <c r="AT76" s="3"/>
      <c r="AU76" s="2" t="s">
        <v>144</v>
      </c>
      <c r="AV76" s="3">
        <v>22</v>
      </c>
    </row>
    <row r="77" spans="1:48" ht="30" customHeight="1" x14ac:dyDescent="0.45">
      <c r="A77" s="16" t="s">
        <v>145</v>
      </c>
      <c r="B77" s="16" t="s">
        <v>51</v>
      </c>
      <c r="C77" s="16" t="s">
        <v>66</v>
      </c>
      <c r="D77" s="14">
        <v>32.9</v>
      </c>
      <c r="E77" s="15"/>
      <c r="F77" s="15"/>
      <c r="G77" s="15"/>
      <c r="H77" s="15"/>
      <c r="I77" s="15"/>
      <c r="J77" s="15"/>
      <c r="K77" s="15"/>
      <c r="L77" s="15"/>
      <c r="M77" s="16"/>
      <c r="N77" s="2" t="s">
        <v>146</v>
      </c>
      <c r="O77" s="2" t="s">
        <v>51</v>
      </c>
      <c r="P77" s="2" t="s">
        <v>51</v>
      </c>
      <c r="Q77" s="2" t="s">
        <v>133</v>
      </c>
      <c r="R77" s="2" t="s">
        <v>61</v>
      </c>
      <c r="S77" s="2" t="s">
        <v>62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147</v>
      </c>
      <c r="AV77" s="3">
        <v>21</v>
      </c>
    </row>
    <row r="78" spans="1:48" ht="30" customHeight="1" x14ac:dyDescent="0.45">
      <c r="A78" s="16" t="s">
        <v>148</v>
      </c>
      <c r="B78" s="16" t="s">
        <v>149</v>
      </c>
      <c r="C78" s="16" t="s">
        <v>66</v>
      </c>
      <c r="D78" s="14">
        <v>843.8</v>
      </c>
      <c r="E78" s="15"/>
      <c r="F78" s="15"/>
      <c r="G78" s="15"/>
      <c r="H78" s="15"/>
      <c r="I78" s="15"/>
      <c r="J78" s="15"/>
      <c r="K78" s="15"/>
      <c r="L78" s="15"/>
      <c r="M78" s="16"/>
      <c r="N78" s="2" t="s">
        <v>150</v>
      </c>
      <c r="O78" s="2" t="s">
        <v>51</v>
      </c>
      <c r="P78" s="2" t="s">
        <v>51</v>
      </c>
      <c r="Q78" s="2" t="s">
        <v>133</v>
      </c>
      <c r="R78" s="2" t="s">
        <v>61</v>
      </c>
      <c r="S78" s="2" t="s">
        <v>62</v>
      </c>
      <c r="T78" s="2" t="s">
        <v>62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151</v>
      </c>
      <c r="AV78" s="3">
        <v>23</v>
      </c>
    </row>
    <row r="79" spans="1:48" ht="30" customHeight="1" x14ac:dyDescent="0.45">
      <c r="A79" s="16" t="s">
        <v>152</v>
      </c>
      <c r="B79" s="16" t="s">
        <v>51</v>
      </c>
      <c r="C79" s="16" t="s">
        <v>115</v>
      </c>
      <c r="D79" s="14">
        <v>176.6</v>
      </c>
      <c r="E79" s="15"/>
      <c r="F79" s="15"/>
      <c r="G79" s="15"/>
      <c r="H79" s="15"/>
      <c r="I79" s="15"/>
      <c r="J79" s="15"/>
      <c r="K79" s="15"/>
      <c r="L79" s="15"/>
      <c r="M79" s="16"/>
      <c r="N79" s="2" t="s">
        <v>153</v>
      </c>
      <c r="O79" s="2" t="s">
        <v>51</v>
      </c>
      <c r="P79" s="2" t="s">
        <v>51</v>
      </c>
      <c r="Q79" s="2" t="s">
        <v>133</v>
      </c>
      <c r="R79" s="2" t="s">
        <v>61</v>
      </c>
      <c r="S79" s="2" t="s">
        <v>62</v>
      </c>
      <c r="T79" s="2" t="s">
        <v>62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154</v>
      </c>
      <c r="AV79" s="3">
        <v>24</v>
      </c>
    </row>
    <row r="80" spans="1:48" ht="30" customHeight="1" x14ac:dyDescent="0.45">
      <c r="A80" s="16" t="s">
        <v>155</v>
      </c>
      <c r="B80" s="16" t="s">
        <v>51</v>
      </c>
      <c r="C80" s="16" t="s">
        <v>115</v>
      </c>
      <c r="D80" s="14">
        <v>153.30000000000001</v>
      </c>
      <c r="E80" s="15"/>
      <c r="F80" s="15"/>
      <c r="G80" s="15"/>
      <c r="H80" s="15"/>
      <c r="I80" s="15"/>
      <c r="J80" s="15"/>
      <c r="K80" s="15"/>
      <c r="L80" s="15"/>
      <c r="M80" s="16"/>
      <c r="N80" s="2" t="s">
        <v>156</v>
      </c>
      <c r="O80" s="2" t="s">
        <v>51</v>
      </c>
      <c r="P80" s="2" t="s">
        <v>51</v>
      </c>
      <c r="Q80" s="2" t="s">
        <v>133</v>
      </c>
      <c r="R80" s="2" t="s">
        <v>61</v>
      </c>
      <c r="S80" s="2" t="s">
        <v>62</v>
      </c>
      <c r="T80" s="2" t="s">
        <v>62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51</v>
      </c>
      <c r="AS80" s="2" t="s">
        <v>51</v>
      </c>
      <c r="AT80" s="3"/>
      <c r="AU80" s="2" t="s">
        <v>157</v>
      </c>
      <c r="AV80" s="3">
        <v>25</v>
      </c>
    </row>
    <row r="81" spans="1:48" ht="30" customHeight="1" x14ac:dyDescent="0.45">
      <c r="A81" s="16" t="s">
        <v>158</v>
      </c>
      <c r="B81" s="16" t="s">
        <v>159</v>
      </c>
      <c r="C81" s="16" t="s">
        <v>66</v>
      </c>
      <c r="D81" s="14">
        <v>58</v>
      </c>
      <c r="E81" s="15"/>
      <c r="F81" s="15"/>
      <c r="G81" s="15"/>
      <c r="H81" s="15"/>
      <c r="I81" s="15"/>
      <c r="J81" s="15"/>
      <c r="K81" s="15"/>
      <c r="L81" s="15"/>
      <c r="M81" s="16"/>
      <c r="N81" s="2" t="s">
        <v>160</v>
      </c>
      <c r="O81" s="2" t="s">
        <v>51</v>
      </c>
      <c r="P81" s="2" t="s">
        <v>51</v>
      </c>
      <c r="Q81" s="2" t="s">
        <v>133</v>
      </c>
      <c r="R81" s="2" t="s">
        <v>62</v>
      </c>
      <c r="S81" s="2" t="s">
        <v>62</v>
      </c>
      <c r="T81" s="2" t="s">
        <v>61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51</v>
      </c>
      <c r="AS81" s="2" t="s">
        <v>51</v>
      </c>
      <c r="AT81" s="3"/>
      <c r="AU81" s="2" t="s">
        <v>161</v>
      </c>
      <c r="AV81" s="3">
        <v>33</v>
      </c>
    </row>
    <row r="82" spans="1:48" ht="30" customHeight="1" x14ac:dyDescent="0.45">
      <c r="A82" s="16" t="s">
        <v>162</v>
      </c>
      <c r="B82" s="16" t="s">
        <v>163</v>
      </c>
      <c r="C82" s="16" t="s">
        <v>66</v>
      </c>
      <c r="D82" s="14">
        <v>58</v>
      </c>
      <c r="E82" s="15"/>
      <c r="F82" s="15"/>
      <c r="G82" s="15"/>
      <c r="H82" s="15"/>
      <c r="I82" s="15"/>
      <c r="J82" s="15"/>
      <c r="K82" s="15"/>
      <c r="L82" s="15"/>
      <c r="M82" s="16"/>
      <c r="N82" s="2" t="s">
        <v>164</v>
      </c>
      <c r="O82" s="2" t="s">
        <v>51</v>
      </c>
      <c r="P82" s="2" t="s">
        <v>51</v>
      </c>
      <c r="Q82" s="2" t="s">
        <v>133</v>
      </c>
      <c r="R82" s="2" t="s">
        <v>61</v>
      </c>
      <c r="S82" s="2" t="s">
        <v>62</v>
      </c>
      <c r="T82" s="2" t="s">
        <v>62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51</v>
      </c>
      <c r="AS82" s="2" t="s">
        <v>51</v>
      </c>
      <c r="AT82" s="3"/>
      <c r="AU82" s="2" t="s">
        <v>165</v>
      </c>
      <c r="AV82" s="3">
        <v>34</v>
      </c>
    </row>
    <row r="83" spans="1:48" ht="30" customHeight="1" x14ac:dyDescent="0.45">
      <c r="A83" s="16" t="s">
        <v>166</v>
      </c>
      <c r="B83" s="16" t="s">
        <v>167</v>
      </c>
      <c r="C83" s="16" t="s">
        <v>168</v>
      </c>
      <c r="D83" s="30">
        <v>2</v>
      </c>
      <c r="E83" s="15"/>
      <c r="F83" s="15"/>
      <c r="G83" s="15"/>
      <c r="H83" s="15"/>
      <c r="I83" s="15"/>
      <c r="J83" s="15"/>
      <c r="K83" s="15"/>
      <c r="L83" s="15"/>
      <c r="M83" s="16"/>
      <c r="N83" s="2" t="s">
        <v>169</v>
      </c>
      <c r="O83" s="2" t="s">
        <v>51</v>
      </c>
      <c r="P83" s="2" t="s">
        <v>51</v>
      </c>
      <c r="Q83" s="2" t="s">
        <v>133</v>
      </c>
      <c r="R83" s="2" t="s">
        <v>62</v>
      </c>
      <c r="S83" s="2" t="s">
        <v>62</v>
      </c>
      <c r="T83" s="2" t="s">
        <v>61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51</v>
      </c>
      <c r="AS83" s="2" t="s">
        <v>51</v>
      </c>
      <c r="AT83" s="3"/>
      <c r="AU83" s="2" t="s">
        <v>170</v>
      </c>
      <c r="AV83" s="3">
        <v>35</v>
      </c>
    </row>
    <row r="84" spans="1:48" ht="30" customHeight="1" x14ac:dyDescent="0.45">
      <c r="A84" s="16" t="s">
        <v>171</v>
      </c>
      <c r="B84" s="16" t="s">
        <v>172</v>
      </c>
      <c r="C84" s="16" t="s">
        <v>173</v>
      </c>
      <c r="D84" s="30">
        <v>9</v>
      </c>
      <c r="E84" s="15"/>
      <c r="F84" s="15"/>
      <c r="G84" s="15"/>
      <c r="H84" s="15"/>
      <c r="I84" s="15"/>
      <c r="J84" s="15"/>
      <c r="K84" s="15"/>
      <c r="L84" s="15"/>
      <c r="M84" s="16"/>
      <c r="N84" s="2" t="s">
        <v>174</v>
      </c>
      <c r="O84" s="2" t="s">
        <v>51</v>
      </c>
      <c r="P84" s="2" t="s">
        <v>51</v>
      </c>
      <c r="Q84" s="2" t="s">
        <v>133</v>
      </c>
      <c r="R84" s="2" t="s">
        <v>62</v>
      </c>
      <c r="S84" s="2" t="s">
        <v>62</v>
      </c>
      <c r="T84" s="2" t="s">
        <v>61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51</v>
      </c>
      <c r="AS84" s="2" t="s">
        <v>51</v>
      </c>
      <c r="AT84" s="3"/>
      <c r="AU84" s="2" t="s">
        <v>175</v>
      </c>
      <c r="AV84" s="3">
        <v>36</v>
      </c>
    </row>
    <row r="85" spans="1:48" ht="30" customHeight="1" x14ac:dyDescent="0.45">
      <c r="A85" s="29" t="s">
        <v>177</v>
      </c>
      <c r="B85" s="29" t="s">
        <v>176</v>
      </c>
      <c r="C85" s="29" t="s">
        <v>78</v>
      </c>
      <c r="D85" s="30">
        <v>9</v>
      </c>
      <c r="E85" s="26"/>
      <c r="F85" s="26"/>
      <c r="G85" s="26"/>
      <c r="H85" s="26"/>
      <c r="I85" s="26"/>
      <c r="J85" s="26"/>
      <c r="K85" s="26"/>
      <c r="L85" s="26"/>
      <c r="M85" s="29"/>
      <c r="N85" s="2" t="s">
        <v>178</v>
      </c>
      <c r="O85" s="2" t="s">
        <v>51</v>
      </c>
      <c r="P85" s="2" t="s">
        <v>51</v>
      </c>
      <c r="Q85" s="2" t="s">
        <v>133</v>
      </c>
      <c r="R85" s="2" t="s">
        <v>61</v>
      </c>
      <c r="S85" s="2" t="s">
        <v>62</v>
      </c>
      <c r="T85" s="2" t="s">
        <v>62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51</v>
      </c>
      <c r="AS85" s="2" t="s">
        <v>51</v>
      </c>
      <c r="AT85" s="3"/>
      <c r="AU85" s="2" t="s">
        <v>179</v>
      </c>
      <c r="AV85" s="3">
        <v>28</v>
      </c>
    </row>
    <row r="86" spans="1:48" ht="30" customHeight="1" x14ac:dyDescent="0.45">
      <c r="A86" s="16" t="s">
        <v>180</v>
      </c>
      <c r="B86" s="16" t="s">
        <v>181</v>
      </c>
      <c r="C86" s="16" t="s">
        <v>182</v>
      </c>
      <c r="D86" s="30">
        <v>9</v>
      </c>
      <c r="E86" s="15"/>
      <c r="F86" s="15"/>
      <c r="G86" s="15"/>
      <c r="H86" s="15"/>
      <c r="I86" s="15"/>
      <c r="J86" s="15"/>
      <c r="K86" s="15"/>
      <c r="L86" s="15"/>
      <c r="M86" s="16"/>
      <c r="N86" s="2" t="s">
        <v>183</v>
      </c>
      <c r="O86" s="2" t="s">
        <v>51</v>
      </c>
      <c r="P86" s="2" t="s">
        <v>51</v>
      </c>
      <c r="Q86" s="2" t="s">
        <v>133</v>
      </c>
      <c r="R86" s="2" t="s">
        <v>62</v>
      </c>
      <c r="S86" s="2" t="s">
        <v>62</v>
      </c>
      <c r="T86" s="2" t="s">
        <v>61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51</v>
      </c>
      <c r="AS86" s="2" t="s">
        <v>51</v>
      </c>
      <c r="AT86" s="3"/>
      <c r="AU86" s="2" t="s">
        <v>184</v>
      </c>
      <c r="AV86" s="3">
        <v>42</v>
      </c>
    </row>
    <row r="87" spans="1:48" ht="30" customHeight="1" x14ac:dyDescent="0.45">
      <c r="A87" s="16" t="s">
        <v>185</v>
      </c>
      <c r="B87" s="16" t="s">
        <v>186</v>
      </c>
      <c r="C87" s="16" t="s">
        <v>187</v>
      </c>
      <c r="D87" s="30">
        <v>9</v>
      </c>
      <c r="E87" s="15"/>
      <c r="F87" s="15"/>
      <c r="G87" s="15"/>
      <c r="H87" s="15"/>
      <c r="I87" s="15"/>
      <c r="J87" s="15"/>
      <c r="K87" s="15"/>
      <c r="L87" s="15"/>
      <c r="M87" s="16"/>
      <c r="N87" s="2" t="s">
        <v>188</v>
      </c>
      <c r="O87" s="2" t="s">
        <v>51</v>
      </c>
      <c r="P87" s="2" t="s">
        <v>51</v>
      </c>
      <c r="Q87" s="2" t="s">
        <v>133</v>
      </c>
      <c r="R87" s="2" t="s">
        <v>61</v>
      </c>
      <c r="S87" s="2" t="s">
        <v>62</v>
      </c>
      <c r="T87" s="2" t="s">
        <v>62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51</v>
      </c>
      <c r="AS87" s="2" t="s">
        <v>51</v>
      </c>
      <c r="AT87" s="3"/>
      <c r="AU87" s="2" t="s">
        <v>189</v>
      </c>
      <c r="AV87" s="3">
        <v>43</v>
      </c>
    </row>
    <row r="88" spans="1:48" ht="30" customHeight="1" x14ac:dyDescent="0.45">
      <c r="A88" s="16" t="s">
        <v>190</v>
      </c>
      <c r="B88" s="16" t="s">
        <v>191</v>
      </c>
      <c r="C88" s="16" t="s">
        <v>182</v>
      </c>
      <c r="D88" s="30">
        <v>9</v>
      </c>
      <c r="E88" s="15"/>
      <c r="F88" s="15"/>
      <c r="G88" s="15"/>
      <c r="H88" s="15"/>
      <c r="I88" s="15"/>
      <c r="J88" s="15"/>
      <c r="K88" s="15"/>
      <c r="L88" s="15"/>
      <c r="M88" s="16"/>
      <c r="N88" s="2" t="s">
        <v>192</v>
      </c>
      <c r="O88" s="2" t="s">
        <v>51</v>
      </c>
      <c r="P88" s="2" t="s">
        <v>51</v>
      </c>
      <c r="Q88" s="2" t="s">
        <v>133</v>
      </c>
      <c r="R88" s="2" t="s">
        <v>62</v>
      </c>
      <c r="S88" s="2" t="s">
        <v>62</v>
      </c>
      <c r="T88" s="2" t="s">
        <v>61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51</v>
      </c>
      <c r="AS88" s="2" t="s">
        <v>51</v>
      </c>
      <c r="AT88" s="3"/>
      <c r="AU88" s="2" t="s">
        <v>193</v>
      </c>
      <c r="AV88" s="3">
        <v>30</v>
      </c>
    </row>
    <row r="89" spans="1:48" ht="30" customHeight="1" x14ac:dyDescent="0.45">
      <c r="A89" s="16" t="s">
        <v>194</v>
      </c>
      <c r="B89" s="16" t="s">
        <v>186</v>
      </c>
      <c r="C89" s="16" t="s">
        <v>187</v>
      </c>
      <c r="D89" s="30">
        <v>9</v>
      </c>
      <c r="E89" s="15"/>
      <c r="F89" s="15"/>
      <c r="G89" s="15"/>
      <c r="H89" s="15"/>
      <c r="I89" s="15"/>
      <c r="J89" s="15"/>
      <c r="K89" s="15"/>
      <c r="L89" s="15"/>
      <c r="M89" s="16"/>
      <c r="N89" s="2" t="s">
        <v>195</v>
      </c>
      <c r="O89" s="2" t="s">
        <v>51</v>
      </c>
      <c r="P89" s="2" t="s">
        <v>51</v>
      </c>
      <c r="Q89" s="2" t="s">
        <v>133</v>
      </c>
      <c r="R89" s="2" t="s">
        <v>61</v>
      </c>
      <c r="S89" s="2" t="s">
        <v>62</v>
      </c>
      <c r="T89" s="2" t="s">
        <v>62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51</v>
      </c>
      <c r="AS89" s="2" t="s">
        <v>51</v>
      </c>
      <c r="AT89" s="3"/>
      <c r="AU89" s="2" t="s">
        <v>196</v>
      </c>
      <c r="AV89" s="3">
        <v>31</v>
      </c>
    </row>
    <row r="90" spans="1:48" ht="30" customHeight="1" x14ac:dyDescent="0.45">
      <c r="A90" s="16" t="s">
        <v>197</v>
      </c>
      <c r="B90" s="16" t="s">
        <v>51</v>
      </c>
      <c r="C90" s="16" t="s">
        <v>66</v>
      </c>
      <c r="D90" s="30">
        <v>68.900000000000006</v>
      </c>
      <c r="E90" s="15"/>
      <c r="F90" s="15"/>
      <c r="G90" s="15"/>
      <c r="H90" s="15"/>
      <c r="I90" s="15"/>
      <c r="J90" s="15"/>
      <c r="K90" s="15"/>
      <c r="L90" s="15"/>
      <c r="M90" s="16"/>
      <c r="N90" s="2" t="s">
        <v>198</v>
      </c>
      <c r="O90" s="2" t="s">
        <v>51</v>
      </c>
      <c r="P90" s="2" t="s">
        <v>51</v>
      </c>
      <c r="Q90" s="2" t="s">
        <v>133</v>
      </c>
      <c r="R90" s="2" t="s">
        <v>61</v>
      </c>
      <c r="S90" s="2" t="s">
        <v>62</v>
      </c>
      <c r="T90" s="2" t="s">
        <v>62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51</v>
      </c>
      <c r="AS90" s="2" t="s">
        <v>51</v>
      </c>
      <c r="AT90" s="3"/>
      <c r="AU90" s="2" t="s">
        <v>199</v>
      </c>
      <c r="AV90" s="3">
        <v>32</v>
      </c>
    </row>
    <row r="91" spans="1:48" ht="30" customHeight="1" x14ac:dyDescent="0.45">
      <c r="A91" s="16" t="s">
        <v>200</v>
      </c>
      <c r="B91" s="16" t="s">
        <v>201</v>
      </c>
      <c r="C91" s="16" t="s">
        <v>66</v>
      </c>
      <c r="D91" s="30">
        <v>9.6999999999999993</v>
      </c>
      <c r="E91" s="15"/>
      <c r="F91" s="15"/>
      <c r="G91" s="15"/>
      <c r="H91" s="15"/>
      <c r="I91" s="15"/>
      <c r="J91" s="15"/>
      <c r="K91" s="15"/>
      <c r="L91" s="15"/>
      <c r="M91" s="16"/>
      <c r="N91" s="2" t="s">
        <v>202</v>
      </c>
      <c r="O91" s="2" t="s">
        <v>51</v>
      </c>
      <c r="P91" s="2" t="s">
        <v>51</v>
      </c>
      <c r="Q91" s="2" t="s">
        <v>133</v>
      </c>
      <c r="R91" s="2" t="s">
        <v>61</v>
      </c>
      <c r="S91" s="2" t="s">
        <v>62</v>
      </c>
      <c r="T91" s="2" t="s">
        <v>62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51</v>
      </c>
      <c r="AS91" s="2" t="s">
        <v>51</v>
      </c>
      <c r="AT91" s="3"/>
      <c r="AU91" s="2" t="s">
        <v>203</v>
      </c>
      <c r="AV91" s="3">
        <v>44</v>
      </c>
    </row>
    <row r="92" spans="1:48" ht="30" customHeight="1" x14ac:dyDescent="0.45">
      <c r="A92" s="16" t="s">
        <v>204</v>
      </c>
      <c r="B92" s="16" t="s">
        <v>51</v>
      </c>
      <c r="C92" s="16" t="s">
        <v>115</v>
      </c>
      <c r="D92" s="30">
        <v>3.6</v>
      </c>
      <c r="E92" s="15"/>
      <c r="F92" s="15"/>
      <c r="G92" s="15"/>
      <c r="H92" s="15"/>
      <c r="I92" s="15"/>
      <c r="J92" s="15"/>
      <c r="K92" s="15"/>
      <c r="L92" s="15"/>
      <c r="M92" s="16"/>
      <c r="N92" s="2" t="s">
        <v>205</v>
      </c>
      <c r="O92" s="2" t="s">
        <v>51</v>
      </c>
      <c r="P92" s="2" t="s">
        <v>51</v>
      </c>
      <c r="Q92" s="2" t="s">
        <v>133</v>
      </c>
      <c r="R92" s="2" t="s">
        <v>61</v>
      </c>
      <c r="S92" s="2" t="s">
        <v>62</v>
      </c>
      <c r="T92" s="2" t="s">
        <v>62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51</v>
      </c>
      <c r="AS92" s="2" t="s">
        <v>51</v>
      </c>
      <c r="AT92" s="3"/>
      <c r="AU92" s="2" t="s">
        <v>206</v>
      </c>
      <c r="AV92" s="3">
        <v>45</v>
      </c>
    </row>
    <row r="93" spans="1:48" ht="30" customHeight="1" x14ac:dyDescent="0.45">
      <c r="A93" s="16" t="s">
        <v>207</v>
      </c>
      <c r="B93" s="16" t="s">
        <v>51</v>
      </c>
      <c r="C93" s="16" t="s">
        <v>115</v>
      </c>
      <c r="D93" s="30">
        <v>76.7</v>
      </c>
      <c r="E93" s="15"/>
      <c r="F93" s="15"/>
      <c r="G93" s="15"/>
      <c r="H93" s="15"/>
      <c r="I93" s="15"/>
      <c r="J93" s="15"/>
      <c r="K93" s="15"/>
      <c r="L93" s="15"/>
      <c r="M93" s="16"/>
      <c r="N93" s="2" t="s">
        <v>208</v>
      </c>
      <c r="O93" s="2" t="s">
        <v>51</v>
      </c>
      <c r="P93" s="2" t="s">
        <v>51</v>
      </c>
      <c r="Q93" s="2" t="s">
        <v>133</v>
      </c>
      <c r="R93" s="2" t="s">
        <v>61</v>
      </c>
      <c r="S93" s="2" t="s">
        <v>62</v>
      </c>
      <c r="T93" s="2" t="s">
        <v>62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51</v>
      </c>
      <c r="AS93" s="2" t="s">
        <v>51</v>
      </c>
      <c r="AT93" s="3"/>
      <c r="AU93" s="2" t="s">
        <v>209</v>
      </c>
      <c r="AV93" s="3">
        <v>46</v>
      </c>
    </row>
    <row r="94" spans="1:48" ht="30" customHeight="1" x14ac:dyDescent="0.45">
      <c r="A94" s="16" t="s">
        <v>210</v>
      </c>
      <c r="B94" s="16" t="s">
        <v>211</v>
      </c>
      <c r="C94" s="16" t="s">
        <v>115</v>
      </c>
      <c r="D94" s="30">
        <v>153.5</v>
      </c>
      <c r="E94" s="15"/>
      <c r="F94" s="15"/>
      <c r="G94" s="15"/>
      <c r="H94" s="15"/>
      <c r="I94" s="15"/>
      <c r="J94" s="15"/>
      <c r="K94" s="15"/>
      <c r="L94" s="15"/>
      <c r="M94" s="16"/>
      <c r="N94" s="2" t="s">
        <v>212</v>
      </c>
      <c r="O94" s="2" t="s">
        <v>51</v>
      </c>
      <c r="P94" s="2" t="s">
        <v>51</v>
      </c>
      <c r="Q94" s="2" t="s">
        <v>133</v>
      </c>
      <c r="R94" s="2" t="s">
        <v>61</v>
      </c>
      <c r="S94" s="2" t="s">
        <v>62</v>
      </c>
      <c r="T94" s="2" t="s">
        <v>62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51</v>
      </c>
      <c r="AS94" s="2" t="s">
        <v>51</v>
      </c>
      <c r="AT94" s="3"/>
      <c r="AU94" s="2" t="s">
        <v>213</v>
      </c>
      <c r="AV94" s="3">
        <v>47</v>
      </c>
    </row>
    <row r="95" spans="1:48" s="25" customFormat="1" ht="30" customHeight="1" x14ac:dyDescent="0.45">
      <c r="A95" s="27"/>
      <c r="B95" s="27"/>
      <c r="C95" s="27"/>
      <c r="D95" s="31"/>
      <c r="E95" s="28"/>
      <c r="F95" s="28"/>
      <c r="G95" s="28"/>
      <c r="H95" s="28"/>
      <c r="I95" s="28"/>
      <c r="J95" s="28"/>
      <c r="K95" s="28"/>
      <c r="L95" s="28"/>
      <c r="M95" s="27"/>
      <c r="N95" s="2"/>
      <c r="O95" s="2"/>
      <c r="P95" s="2"/>
      <c r="Q95" s="2"/>
      <c r="R95" s="2"/>
      <c r="S95" s="2"/>
      <c r="T95" s="2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/>
      <c r="AS95" s="2"/>
      <c r="AT95" s="3"/>
      <c r="AU95" s="2"/>
      <c r="AV95" s="3"/>
    </row>
    <row r="96" spans="1:48" ht="30" customHeight="1" x14ac:dyDescent="0.45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133</v>
      </c>
    </row>
    <row r="97" spans="1:17" ht="30" customHeight="1" x14ac:dyDescent="0.45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133</v>
      </c>
    </row>
    <row r="98" spans="1:17" ht="30" customHeight="1" x14ac:dyDescent="0.45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133</v>
      </c>
    </row>
    <row r="99" spans="1:17" ht="30" customHeight="1" x14ac:dyDescent="0.45">
      <c r="A99" s="14"/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Q99" s="1" t="s">
        <v>133</v>
      </c>
    </row>
    <row r="100" spans="1:17" ht="30" customHeight="1" x14ac:dyDescent="0.45">
      <c r="A100" s="14"/>
      <c r="B100" s="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Q100" s="1" t="s">
        <v>133</v>
      </c>
    </row>
    <row r="101" spans="1:17" ht="30" customHeight="1" x14ac:dyDescent="0.45">
      <c r="A101" s="14"/>
      <c r="B101" s="14"/>
      <c r="C101" s="14"/>
      <c r="D101" s="14"/>
      <c r="E101" s="15"/>
      <c r="F101" s="15"/>
      <c r="G101" s="15"/>
      <c r="H101" s="15"/>
      <c r="I101" s="15"/>
      <c r="J101" s="15"/>
      <c r="K101" s="15"/>
      <c r="L101" s="15"/>
      <c r="M101" s="14"/>
      <c r="Q101" s="1" t="s">
        <v>133</v>
      </c>
    </row>
    <row r="102" spans="1:17" ht="30" customHeight="1" x14ac:dyDescent="0.45">
      <c r="A102" s="14"/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Q102" s="1" t="s">
        <v>133</v>
      </c>
    </row>
    <row r="103" spans="1:17" ht="30" customHeight="1" x14ac:dyDescent="0.45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133</v>
      </c>
    </row>
    <row r="104" spans="1:17" ht="30" customHeight="1" x14ac:dyDescent="0.45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133</v>
      </c>
    </row>
    <row r="105" spans="1:17" ht="30" customHeight="1" x14ac:dyDescent="0.45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133</v>
      </c>
    </row>
    <row r="106" spans="1:17" ht="30" customHeight="1" x14ac:dyDescent="0.45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133</v>
      </c>
    </row>
    <row r="107" spans="1:17" ht="30" customHeight="1" x14ac:dyDescent="0.45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133</v>
      </c>
    </row>
    <row r="108" spans="1:17" ht="30" customHeight="1" x14ac:dyDescent="0.45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133</v>
      </c>
    </row>
    <row r="109" spans="1:17" ht="30" customHeight="1" x14ac:dyDescent="0.45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133</v>
      </c>
    </row>
    <row r="110" spans="1:17" ht="30" customHeight="1" x14ac:dyDescent="0.45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133</v>
      </c>
    </row>
    <row r="111" spans="1:17" ht="30" customHeight="1" x14ac:dyDescent="0.45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133</v>
      </c>
    </row>
    <row r="112" spans="1:17" ht="30" customHeight="1" x14ac:dyDescent="0.45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133</v>
      </c>
    </row>
    <row r="113" spans="1:48" ht="30" customHeight="1" x14ac:dyDescent="0.45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133</v>
      </c>
    </row>
    <row r="114" spans="1:48" ht="30" customHeight="1" x14ac:dyDescent="0.45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133</v>
      </c>
    </row>
    <row r="115" spans="1:48" ht="30" customHeight="1" x14ac:dyDescent="0.45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133</v>
      </c>
    </row>
    <row r="116" spans="1:48" ht="30" customHeight="1" x14ac:dyDescent="0.45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133</v>
      </c>
    </row>
    <row r="117" spans="1:48" ht="30" customHeight="1" x14ac:dyDescent="0.45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133</v>
      </c>
    </row>
    <row r="118" spans="1:48" ht="30" customHeight="1" x14ac:dyDescent="0.45">
      <c r="A118" s="16" t="s">
        <v>85</v>
      </c>
      <c r="B118" s="14"/>
      <c r="C118" s="14"/>
      <c r="D118" s="14"/>
      <c r="E118" s="15"/>
      <c r="F118" s="15">
        <f>SUMIF(Q74:Q117,"010104",F74:F117)</f>
        <v>0</v>
      </c>
      <c r="G118" s="15"/>
      <c r="H118" s="15">
        <f>SUMIF(Q74:Q117,"010104",H74:H117)</f>
        <v>0</v>
      </c>
      <c r="I118" s="15"/>
      <c r="J118" s="15">
        <f>SUMIF(Q74:Q117,"010104",J74:J117)</f>
        <v>0</v>
      </c>
      <c r="K118" s="15"/>
      <c r="L118" s="15">
        <f>SUMIF(Q74:Q117,"010104",L74:L117)</f>
        <v>0</v>
      </c>
      <c r="M118" s="14"/>
      <c r="N118" t="s">
        <v>86</v>
      </c>
    </row>
    <row r="119" spans="1:48" ht="30" customHeight="1" x14ac:dyDescent="0.45">
      <c r="A119" s="16" t="s">
        <v>214</v>
      </c>
      <c r="B119" s="16" t="s">
        <v>51</v>
      </c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N119" s="3"/>
      <c r="O119" s="3"/>
      <c r="P119" s="3"/>
      <c r="Q119" s="2" t="s">
        <v>215</v>
      </c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</row>
    <row r="120" spans="1:48" ht="30" customHeight="1" x14ac:dyDescent="0.45">
      <c r="A120" s="16" t="s">
        <v>216</v>
      </c>
      <c r="B120" s="16" t="s">
        <v>217</v>
      </c>
      <c r="C120" s="16" t="s">
        <v>66</v>
      </c>
      <c r="D120" s="14">
        <v>271</v>
      </c>
      <c r="E120" s="15"/>
      <c r="F120" s="15"/>
      <c r="G120" s="15"/>
      <c r="H120" s="15"/>
      <c r="I120" s="15"/>
      <c r="J120" s="15"/>
      <c r="K120" s="15"/>
      <c r="L120" s="15"/>
      <c r="M120" s="16"/>
      <c r="N120" s="2" t="s">
        <v>218</v>
      </c>
      <c r="O120" s="2" t="s">
        <v>51</v>
      </c>
      <c r="P120" s="2" t="s">
        <v>51</v>
      </c>
      <c r="Q120" s="2" t="s">
        <v>215</v>
      </c>
      <c r="R120" s="2" t="s">
        <v>61</v>
      </c>
      <c r="S120" s="2" t="s">
        <v>62</v>
      </c>
      <c r="T120" s="2" t="s">
        <v>62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51</v>
      </c>
      <c r="AS120" s="2" t="s">
        <v>51</v>
      </c>
      <c r="AT120" s="3"/>
      <c r="AU120" s="2" t="s">
        <v>219</v>
      </c>
      <c r="AV120" s="3">
        <v>49</v>
      </c>
    </row>
    <row r="121" spans="1:48" ht="30" customHeight="1" x14ac:dyDescent="0.45">
      <c r="A121" s="16" t="s">
        <v>220</v>
      </c>
      <c r="B121" s="16" t="s">
        <v>221</v>
      </c>
      <c r="C121" s="16" t="s">
        <v>66</v>
      </c>
      <c r="D121" s="14">
        <v>97</v>
      </c>
      <c r="E121" s="15"/>
      <c r="F121" s="15"/>
      <c r="G121" s="15"/>
      <c r="H121" s="15"/>
      <c r="I121" s="15"/>
      <c r="J121" s="15"/>
      <c r="K121" s="15"/>
      <c r="L121" s="15"/>
      <c r="M121" s="16"/>
      <c r="N121" s="2" t="s">
        <v>222</v>
      </c>
      <c r="O121" s="2" t="s">
        <v>51</v>
      </c>
      <c r="P121" s="2" t="s">
        <v>51</v>
      </c>
      <c r="Q121" s="2" t="s">
        <v>215</v>
      </c>
      <c r="R121" s="2" t="s">
        <v>61</v>
      </c>
      <c r="S121" s="2" t="s">
        <v>62</v>
      </c>
      <c r="T121" s="2" t="s">
        <v>62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51</v>
      </c>
      <c r="AS121" s="2" t="s">
        <v>51</v>
      </c>
      <c r="AT121" s="3"/>
      <c r="AU121" s="2" t="s">
        <v>223</v>
      </c>
      <c r="AV121" s="3">
        <v>50</v>
      </c>
    </row>
    <row r="122" spans="1:48" ht="30" customHeight="1" x14ac:dyDescent="0.45">
      <c r="A122" s="16" t="s">
        <v>224</v>
      </c>
      <c r="B122" s="16" t="s">
        <v>225</v>
      </c>
      <c r="C122" s="16" t="s">
        <v>66</v>
      </c>
      <c r="D122" s="14">
        <v>23</v>
      </c>
      <c r="E122" s="15"/>
      <c r="F122" s="15"/>
      <c r="G122" s="15"/>
      <c r="H122" s="15"/>
      <c r="I122" s="15"/>
      <c r="J122" s="15"/>
      <c r="K122" s="15"/>
      <c r="L122" s="15"/>
      <c r="M122" s="16"/>
      <c r="N122" s="2" t="s">
        <v>226</v>
      </c>
      <c r="O122" s="2" t="s">
        <v>51</v>
      </c>
      <c r="P122" s="2" t="s">
        <v>51</v>
      </c>
      <c r="Q122" s="2" t="s">
        <v>215</v>
      </c>
      <c r="R122" s="2" t="s">
        <v>61</v>
      </c>
      <c r="S122" s="2" t="s">
        <v>62</v>
      </c>
      <c r="T122" s="2" t="s">
        <v>62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51</v>
      </c>
      <c r="AS122" s="2" t="s">
        <v>51</v>
      </c>
      <c r="AT122" s="3"/>
      <c r="AU122" s="2" t="s">
        <v>227</v>
      </c>
      <c r="AV122" s="3">
        <v>51</v>
      </c>
    </row>
    <row r="123" spans="1:48" ht="30" customHeight="1" x14ac:dyDescent="0.45">
      <c r="A123" s="16" t="s">
        <v>228</v>
      </c>
      <c r="B123" s="16" t="s">
        <v>229</v>
      </c>
      <c r="C123" s="16" t="s">
        <v>66</v>
      </c>
      <c r="D123" s="14">
        <v>23</v>
      </c>
      <c r="E123" s="15"/>
      <c r="F123" s="15"/>
      <c r="G123" s="15"/>
      <c r="H123" s="15"/>
      <c r="I123" s="15"/>
      <c r="J123" s="15"/>
      <c r="K123" s="15"/>
      <c r="L123" s="15"/>
      <c r="M123" s="16"/>
      <c r="N123" s="2" t="s">
        <v>230</v>
      </c>
      <c r="O123" s="2" t="s">
        <v>51</v>
      </c>
      <c r="P123" s="2" t="s">
        <v>51</v>
      </c>
      <c r="Q123" s="2" t="s">
        <v>215</v>
      </c>
      <c r="R123" s="2" t="s">
        <v>61</v>
      </c>
      <c r="S123" s="2" t="s">
        <v>62</v>
      </c>
      <c r="T123" s="2" t="s">
        <v>62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51</v>
      </c>
      <c r="AS123" s="2" t="s">
        <v>51</v>
      </c>
      <c r="AT123" s="3"/>
      <c r="AU123" s="2" t="s">
        <v>231</v>
      </c>
      <c r="AV123" s="3">
        <v>52</v>
      </c>
    </row>
    <row r="124" spans="1:48" ht="30" customHeight="1" x14ac:dyDescent="0.45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 t="s">
        <v>215</v>
      </c>
    </row>
    <row r="125" spans="1:48" ht="30" customHeight="1" x14ac:dyDescent="0.45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 t="s">
        <v>215</v>
      </c>
    </row>
    <row r="126" spans="1:48" ht="30" customHeight="1" x14ac:dyDescent="0.45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215</v>
      </c>
    </row>
    <row r="127" spans="1:48" ht="30" customHeight="1" x14ac:dyDescent="0.45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215</v>
      </c>
    </row>
    <row r="128" spans="1:48" ht="30" customHeight="1" x14ac:dyDescent="0.45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215</v>
      </c>
    </row>
    <row r="129" spans="1:48" ht="30" customHeight="1" x14ac:dyDescent="0.45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215</v>
      </c>
    </row>
    <row r="130" spans="1:48" ht="30" customHeight="1" x14ac:dyDescent="0.45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215</v>
      </c>
    </row>
    <row r="131" spans="1:48" ht="30" customHeight="1" x14ac:dyDescent="0.45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215</v>
      </c>
    </row>
    <row r="132" spans="1:48" ht="30" customHeight="1" x14ac:dyDescent="0.45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215</v>
      </c>
    </row>
    <row r="133" spans="1:48" ht="30" customHeight="1" x14ac:dyDescent="0.45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215</v>
      </c>
    </row>
    <row r="134" spans="1:48" ht="30" customHeight="1" x14ac:dyDescent="0.45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215</v>
      </c>
    </row>
    <row r="135" spans="1:48" ht="30" customHeight="1" x14ac:dyDescent="0.45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215</v>
      </c>
    </row>
    <row r="136" spans="1:48" ht="30" customHeight="1" x14ac:dyDescent="0.45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215</v>
      </c>
    </row>
    <row r="137" spans="1:48" ht="30" customHeight="1" x14ac:dyDescent="0.45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215</v>
      </c>
    </row>
    <row r="138" spans="1:48" ht="30" customHeight="1" x14ac:dyDescent="0.45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215</v>
      </c>
    </row>
    <row r="139" spans="1:48" ht="30" customHeight="1" x14ac:dyDescent="0.45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215</v>
      </c>
    </row>
    <row r="140" spans="1:48" ht="30" customHeight="1" x14ac:dyDescent="0.45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215</v>
      </c>
    </row>
    <row r="141" spans="1:48" ht="30" customHeight="1" x14ac:dyDescent="0.45">
      <c r="A141" s="16" t="s">
        <v>85</v>
      </c>
      <c r="B141" s="14"/>
      <c r="C141" s="14"/>
      <c r="D141" s="14"/>
      <c r="E141" s="15"/>
      <c r="F141" s="15">
        <f>SUMIF(Q120:Q140,"010105",F120:F140)</f>
        <v>0</v>
      </c>
      <c r="G141" s="15"/>
      <c r="H141" s="15">
        <f>SUMIF(Q120:Q140,"010105",H120:H140)</f>
        <v>0</v>
      </c>
      <c r="I141" s="15"/>
      <c r="J141" s="15">
        <f>SUMIF(Q120:Q140,"010105",J120:J140)</f>
        <v>0</v>
      </c>
      <c r="K141" s="15"/>
      <c r="L141" s="15">
        <f>SUMIF(Q120:Q140,"010105",L120:L140)</f>
        <v>0</v>
      </c>
      <c r="M141" s="14"/>
      <c r="N141" t="s">
        <v>86</v>
      </c>
    </row>
    <row r="142" spans="1:48" ht="30" customHeight="1" x14ac:dyDescent="0.45">
      <c r="A142" s="16" t="s">
        <v>232</v>
      </c>
      <c r="B142" s="16" t="s">
        <v>51</v>
      </c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N142" s="3"/>
      <c r="O142" s="3"/>
      <c r="P142" s="3"/>
      <c r="Q142" s="2" t="s">
        <v>233</v>
      </c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 spans="1:48" ht="30" customHeight="1" x14ac:dyDescent="0.45">
      <c r="A143" s="16" t="s">
        <v>235</v>
      </c>
      <c r="B143" s="16" t="s">
        <v>236</v>
      </c>
      <c r="C143" s="16" t="s">
        <v>237</v>
      </c>
      <c r="D143" s="14"/>
      <c r="E143" s="15"/>
      <c r="F143" s="15"/>
      <c r="G143" s="15"/>
      <c r="H143" s="15"/>
      <c r="I143" s="15"/>
      <c r="J143" s="15"/>
      <c r="K143" s="15"/>
      <c r="L143" s="15"/>
      <c r="M143" s="16"/>
      <c r="N143" s="2" t="s">
        <v>238</v>
      </c>
      <c r="O143" s="2" t="s">
        <v>51</v>
      </c>
      <c r="P143" s="2" t="s">
        <v>51</v>
      </c>
      <c r="Q143" s="2" t="s">
        <v>233</v>
      </c>
      <c r="R143" s="2" t="s">
        <v>62</v>
      </c>
      <c r="S143" s="2" t="s">
        <v>62</v>
      </c>
      <c r="T143" s="2" t="s">
        <v>61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51</v>
      </c>
      <c r="AS143" s="2" t="s">
        <v>51</v>
      </c>
      <c r="AT143" s="3"/>
      <c r="AU143" s="2" t="s">
        <v>239</v>
      </c>
      <c r="AV143" s="3">
        <v>54</v>
      </c>
    </row>
    <row r="144" spans="1:48" ht="30" customHeight="1" x14ac:dyDescent="0.45">
      <c r="A144" s="16" t="s">
        <v>235</v>
      </c>
      <c r="B144" s="16" t="s">
        <v>240</v>
      </c>
      <c r="C144" s="16" t="s">
        <v>237</v>
      </c>
      <c r="D144" s="14"/>
      <c r="E144" s="15"/>
      <c r="F144" s="15"/>
      <c r="G144" s="15"/>
      <c r="H144" s="15"/>
      <c r="I144" s="15"/>
      <c r="J144" s="15"/>
      <c r="K144" s="15"/>
      <c r="L144" s="15"/>
      <c r="M144" s="16"/>
      <c r="N144" s="2" t="s">
        <v>241</v>
      </c>
      <c r="O144" s="2" t="s">
        <v>51</v>
      </c>
      <c r="P144" s="2" t="s">
        <v>51</v>
      </c>
      <c r="Q144" s="2" t="s">
        <v>233</v>
      </c>
      <c r="R144" s="2" t="s">
        <v>62</v>
      </c>
      <c r="S144" s="2" t="s">
        <v>62</v>
      </c>
      <c r="T144" s="2" t="s">
        <v>61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51</v>
      </c>
      <c r="AS144" s="2" t="s">
        <v>51</v>
      </c>
      <c r="AT144" s="3"/>
      <c r="AU144" s="2" t="s">
        <v>242</v>
      </c>
      <c r="AV144" s="3">
        <v>55</v>
      </c>
    </row>
    <row r="145" spans="1:48" ht="30" customHeight="1" x14ac:dyDescent="0.45">
      <c r="A145" s="16" t="s">
        <v>243</v>
      </c>
      <c r="B145" s="16" t="s">
        <v>244</v>
      </c>
      <c r="C145" s="16" t="s">
        <v>237</v>
      </c>
      <c r="D145" s="14"/>
      <c r="E145" s="15"/>
      <c r="F145" s="15"/>
      <c r="G145" s="15"/>
      <c r="H145" s="15"/>
      <c r="I145" s="15"/>
      <c r="J145" s="15"/>
      <c r="K145" s="15"/>
      <c r="L145" s="15"/>
      <c r="M145" s="16"/>
      <c r="N145" s="2" t="s">
        <v>245</v>
      </c>
      <c r="O145" s="2" t="s">
        <v>51</v>
      </c>
      <c r="P145" s="2" t="s">
        <v>51</v>
      </c>
      <c r="Q145" s="2" t="s">
        <v>233</v>
      </c>
      <c r="R145" s="2" t="s">
        <v>62</v>
      </c>
      <c r="S145" s="2" t="s">
        <v>62</v>
      </c>
      <c r="T145" s="2" t="s">
        <v>61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51</v>
      </c>
      <c r="AS145" s="2" t="s">
        <v>51</v>
      </c>
      <c r="AT145" s="3"/>
      <c r="AU145" s="2" t="s">
        <v>246</v>
      </c>
      <c r="AV145" s="3">
        <v>56</v>
      </c>
    </row>
    <row r="146" spans="1:48" ht="30" customHeight="1" x14ac:dyDescent="0.45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233</v>
      </c>
    </row>
    <row r="147" spans="1:48" ht="30" customHeight="1" x14ac:dyDescent="0.45">
      <c r="A147" s="14"/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Q147" s="1" t="s">
        <v>233</v>
      </c>
    </row>
    <row r="148" spans="1:48" ht="30" customHeight="1" x14ac:dyDescent="0.45">
      <c r="A148" s="14"/>
      <c r="B148" s="14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1" t="s">
        <v>233</v>
      </c>
    </row>
    <row r="149" spans="1:48" ht="30" customHeight="1" x14ac:dyDescent="0.45">
      <c r="A149" s="14"/>
      <c r="B149" s="14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Q149" s="1" t="s">
        <v>233</v>
      </c>
    </row>
    <row r="150" spans="1:48" ht="30" customHeight="1" x14ac:dyDescent="0.45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233</v>
      </c>
    </row>
    <row r="151" spans="1:48" ht="30" customHeight="1" x14ac:dyDescent="0.45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233</v>
      </c>
    </row>
    <row r="152" spans="1:48" ht="30" customHeight="1" x14ac:dyDescent="0.45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233</v>
      </c>
    </row>
    <row r="153" spans="1:48" ht="30" customHeight="1" x14ac:dyDescent="0.45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233</v>
      </c>
    </row>
    <row r="154" spans="1:48" ht="30" customHeight="1" x14ac:dyDescent="0.45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233</v>
      </c>
    </row>
    <row r="155" spans="1:48" ht="30" customHeight="1" x14ac:dyDescent="0.45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233</v>
      </c>
    </row>
    <row r="156" spans="1:48" ht="30" customHeight="1" x14ac:dyDescent="0.45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233</v>
      </c>
    </row>
    <row r="157" spans="1:48" ht="30" customHeight="1" x14ac:dyDescent="0.45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233</v>
      </c>
    </row>
    <row r="158" spans="1:48" ht="30" customHeight="1" x14ac:dyDescent="0.45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233</v>
      </c>
    </row>
    <row r="159" spans="1:48" ht="30" customHeight="1" x14ac:dyDescent="0.45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233</v>
      </c>
    </row>
    <row r="160" spans="1:48" ht="30" customHeight="1" x14ac:dyDescent="0.45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233</v>
      </c>
    </row>
    <row r="161" spans="1:17" ht="30" customHeight="1" x14ac:dyDescent="0.45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233</v>
      </c>
    </row>
    <row r="162" spans="1:17" ht="30" customHeight="1" x14ac:dyDescent="0.45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233</v>
      </c>
    </row>
    <row r="163" spans="1:17" ht="30" customHeight="1" x14ac:dyDescent="0.45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233</v>
      </c>
    </row>
    <row r="164" spans="1:17" ht="30" customHeight="1" x14ac:dyDescent="0.45">
      <c r="A164" s="16" t="s">
        <v>85</v>
      </c>
      <c r="B164" s="14"/>
      <c r="C164" s="14"/>
      <c r="D164" s="14"/>
      <c r="E164" s="15"/>
      <c r="F164" s="15">
        <f>SUMIF(Q143:Q163,"0102",F143:F163)</f>
        <v>0</v>
      </c>
      <c r="G164" s="15"/>
      <c r="H164" s="15">
        <f>SUMIF(Q143:Q163,"0102",H143:H163)</f>
        <v>0</v>
      </c>
      <c r="I164" s="15"/>
      <c r="J164" s="15">
        <f>SUMIF(Q143:Q163,"0102",J143:J163)</f>
        <v>0</v>
      </c>
      <c r="K164" s="15"/>
      <c r="L164" s="15">
        <f>SUMIF(Q143:Q163,"0102",L143:L163)</f>
        <v>0</v>
      </c>
      <c r="M164" s="14"/>
      <c r="N164" t="s">
        <v>86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6" manualBreakCount="6">
    <brk id="26" max="16383" man="1"/>
    <brk id="49" max="16383" man="1"/>
    <brk id="72" max="16383" man="1"/>
    <brk id="118" max="16383" man="1"/>
    <brk id="141" max="16383" man="1"/>
    <brk id="1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AV51"/>
  <sheetViews>
    <sheetView view="pageBreakPreview" zoomScale="60" workbookViewId="0">
      <selection activeCell="K24" sqref="K24"/>
    </sheetView>
  </sheetViews>
  <sheetFormatPr defaultRowHeight="17" x14ac:dyDescent="0.45"/>
  <cols>
    <col min="1" max="2" width="30.58203125" customWidth="1"/>
    <col min="3" max="3" width="4.58203125" customWidth="1"/>
    <col min="4" max="4" width="8.58203125" customWidth="1"/>
    <col min="5" max="12" width="13.58203125" customWidth="1"/>
    <col min="13" max="13" width="12.58203125" customWidth="1"/>
    <col min="14" max="43" width="2.58203125" hidden="1" customWidth="1"/>
    <col min="44" max="44" width="10.58203125" hidden="1" customWidth="1"/>
    <col min="45" max="46" width="1.58203125" hidden="1" customWidth="1"/>
    <col min="47" max="47" width="24.58203125" hidden="1" customWidth="1"/>
    <col min="48" max="48" width="10.58203125" hidden="1" customWidth="1"/>
  </cols>
  <sheetData>
    <row r="1" spans="1:48" ht="30" customHeight="1" x14ac:dyDescent="0.45">
      <c r="A1" s="43" t="s">
        <v>331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48" ht="30" customHeight="1" x14ac:dyDescent="0.45">
      <c r="A2" s="44" t="s">
        <v>2</v>
      </c>
      <c r="B2" s="44" t="s">
        <v>3</v>
      </c>
      <c r="C2" s="44" t="s">
        <v>4</v>
      </c>
      <c r="D2" s="44" t="s">
        <v>5</v>
      </c>
      <c r="E2" s="44" t="s">
        <v>6</v>
      </c>
      <c r="F2" s="44"/>
      <c r="G2" s="44" t="s">
        <v>9</v>
      </c>
      <c r="H2" s="44"/>
      <c r="I2" s="44" t="s">
        <v>10</v>
      </c>
      <c r="J2" s="44"/>
      <c r="K2" s="44" t="s">
        <v>11</v>
      </c>
      <c r="L2" s="44"/>
      <c r="M2" s="44" t="s">
        <v>12</v>
      </c>
      <c r="N2" s="40" t="s">
        <v>20</v>
      </c>
      <c r="O2" s="40" t="s">
        <v>14</v>
      </c>
      <c r="P2" s="40" t="s">
        <v>21</v>
      </c>
      <c r="Q2" s="40" t="s">
        <v>13</v>
      </c>
      <c r="R2" s="40" t="s">
        <v>22</v>
      </c>
      <c r="S2" s="40" t="s">
        <v>23</v>
      </c>
      <c r="T2" s="40" t="s">
        <v>24</v>
      </c>
      <c r="U2" s="40" t="s">
        <v>25</v>
      </c>
      <c r="V2" s="40" t="s">
        <v>26</v>
      </c>
      <c r="W2" s="40" t="s">
        <v>27</v>
      </c>
      <c r="X2" s="40" t="s">
        <v>28</v>
      </c>
      <c r="Y2" s="40" t="s">
        <v>29</v>
      </c>
      <c r="Z2" s="40" t="s">
        <v>30</v>
      </c>
      <c r="AA2" s="40" t="s">
        <v>31</v>
      </c>
      <c r="AB2" s="40" t="s">
        <v>32</v>
      </c>
      <c r="AC2" s="40" t="s">
        <v>33</v>
      </c>
      <c r="AD2" s="40" t="s">
        <v>34</v>
      </c>
      <c r="AE2" s="40" t="s">
        <v>35</v>
      </c>
      <c r="AF2" s="40" t="s">
        <v>36</v>
      </c>
      <c r="AG2" s="40" t="s">
        <v>37</v>
      </c>
      <c r="AH2" s="40" t="s">
        <v>38</v>
      </c>
      <c r="AI2" s="40" t="s">
        <v>39</v>
      </c>
      <c r="AJ2" s="40" t="s">
        <v>40</v>
      </c>
      <c r="AK2" s="40" t="s">
        <v>41</v>
      </c>
      <c r="AL2" s="40" t="s">
        <v>42</v>
      </c>
      <c r="AM2" s="40" t="s">
        <v>43</v>
      </c>
      <c r="AN2" s="40" t="s">
        <v>44</v>
      </c>
      <c r="AO2" s="40" t="s">
        <v>45</v>
      </c>
      <c r="AP2" s="40" t="s">
        <v>46</v>
      </c>
      <c r="AQ2" s="40" t="s">
        <v>47</v>
      </c>
      <c r="AR2" s="40" t="s">
        <v>48</v>
      </c>
      <c r="AS2" s="40" t="s">
        <v>16</v>
      </c>
      <c r="AT2" s="40" t="s">
        <v>17</v>
      </c>
      <c r="AU2" s="40" t="s">
        <v>49</v>
      </c>
      <c r="AV2" s="40" t="s">
        <v>50</v>
      </c>
    </row>
    <row r="3" spans="1:48" ht="30" customHeight="1" x14ac:dyDescent="0.45">
      <c r="A3" s="44"/>
      <c r="B3" s="44"/>
      <c r="C3" s="44"/>
      <c r="D3" s="44"/>
      <c r="E3" s="24" t="s">
        <v>7</v>
      </c>
      <c r="F3" s="24" t="s">
        <v>8</v>
      </c>
      <c r="G3" s="24" t="s">
        <v>7</v>
      </c>
      <c r="H3" s="24" t="s">
        <v>8</v>
      </c>
      <c r="I3" s="24" t="s">
        <v>7</v>
      </c>
      <c r="J3" s="24" t="s">
        <v>8</v>
      </c>
      <c r="K3" s="24" t="s">
        <v>7</v>
      </c>
      <c r="L3" s="24" t="s">
        <v>8</v>
      </c>
      <c r="M3" s="44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</row>
    <row r="4" spans="1:48" ht="30" customHeight="1" x14ac:dyDescent="0.45">
      <c r="A4" s="21" t="s">
        <v>391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Q4" s="20" t="s">
        <v>56</v>
      </c>
    </row>
    <row r="5" spans="1:48" ht="30" customHeight="1" x14ac:dyDescent="0.45">
      <c r="A5" s="21" t="s">
        <v>332</v>
      </c>
      <c r="B5" s="21" t="s">
        <v>333</v>
      </c>
      <c r="C5" s="21" t="s">
        <v>115</v>
      </c>
      <c r="D5" s="22">
        <v>57</v>
      </c>
      <c r="E5" s="23"/>
      <c r="F5" s="23"/>
      <c r="G5" s="23"/>
      <c r="H5" s="23"/>
      <c r="I5" s="23"/>
      <c r="J5" s="23"/>
      <c r="K5" s="23"/>
      <c r="L5" s="23"/>
      <c r="M5" s="21"/>
      <c r="N5" s="20" t="s">
        <v>334</v>
      </c>
      <c r="O5" s="20" t="s">
        <v>51</v>
      </c>
      <c r="P5" s="20" t="s">
        <v>51</v>
      </c>
      <c r="Q5" s="20" t="s">
        <v>51</v>
      </c>
      <c r="R5" s="20" t="s">
        <v>61</v>
      </c>
      <c r="S5" s="20" t="s">
        <v>62</v>
      </c>
      <c r="T5" s="20" t="s">
        <v>62</v>
      </c>
      <c r="AR5" s="20" t="s">
        <v>51</v>
      </c>
      <c r="AS5" s="20" t="s">
        <v>51</v>
      </c>
      <c r="AU5" s="20" t="s">
        <v>335</v>
      </c>
      <c r="AV5">
        <v>4</v>
      </c>
    </row>
    <row r="6" spans="1:48" ht="30" customHeight="1" x14ac:dyDescent="0.45">
      <c r="A6" s="21" t="s">
        <v>332</v>
      </c>
      <c r="B6" s="21" t="s">
        <v>336</v>
      </c>
      <c r="C6" s="21" t="s">
        <v>115</v>
      </c>
      <c r="D6" s="22">
        <v>1</v>
      </c>
      <c r="E6" s="23"/>
      <c r="F6" s="23"/>
      <c r="G6" s="23"/>
      <c r="H6" s="23"/>
      <c r="I6" s="23"/>
      <c r="J6" s="23"/>
      <c r="K6" s="23"/>
      <c r="L6" s="23"/>
      <c r="M6" s="21"/>
      <c r="N6" s="20" t="s">
        <v>337</v>
      </c>
      <c r="O6" s="20" t="s">
        <v>51</v>
      </c>
      <c r="P6" s="20" t="s">
        <v>51</v>
      </c>
      <c r="Q6" s="20" t="s">
        <v>51</v>
      </c>
      <c r="R6" s="20" t="s">
        <v>61</v>
      </c>
      <c r="S6" s="20" t="s">
        <v>62</v>
      </c>
      <c r="T6" s="20" t="s">
        <v>62</v>
      </c>
      <c r="AR6" s="20" t="s">
        <v>51</v>
      </c>
      <c r="AS6" s="20" t="s">
        <v>51</v>
      </c>
      <c r="AU6" s="20" t="s">
        <v>338</v>
      </c>
      <c r="AV6">
        <v>5</v>
      </c>
    </row>
    <row r="7" spans="1:48" ht="30" customHeight="1" x14ac:dyDescent="0.45">
      <c r="A7" s="21" t="s">
        <v>339</v>
      </c>
      <c r="B7" s="21" t="s">
        <v>340</v>
      </c>
      <c r="C7" s="21" t="s">
        <v>115</v>
      </c>
      <c r="D7" s="22">
        <v>57</v>
      </c>
      <c r="E7" s="23"/>
      <c r="F7" s="23"/>
      <c r="G7" s="23"/>
      <c r="H7" s="23"/>
      <c r="I7" s="23"/>
      <c r="J7" s="23"/>
      <c r="K7" s="23"/>
      <c r="L7" s="23"/>
      <c r="M7" s="21"/>
      <c r="N7" s="20" t="s">
        <v>341</v>
      </c>
      <c r="O7" s="20" t="s">
        <v>51</v>
      </c>
      <c r="P7" s="20" t="s">
        <v>51</v>
      </c>
      <c r="Q7" s="20" t="s">
        <v>51</v>
      </c>
      <c r="R7" s="20" t="s">
        <v>61</v>
      </c>
      <c r="S7" s="20" t="s">
        <v>62</v>
      </c>
      <c r="T7" s="20" t="s">
        <v>62</v>
      </c>
      <c r="AR7" s="20" t="s">
        <v>51</v>
      </c>
      <c r="AS7" s="20" t="s">
        <v>51</v>
      </c>
      <c r="AU7" s="20" t="s">
        <v>342</v>
      </c>
      <c r="AV7">
        <v>6</v>
      </c>
    </row>
    <row r="8" spans="1:48" ht="30" customHeight="1" x14ac:dyDescent="0.45">
      <c r="A8" s="21" t="s">
        <v>339</v>
      </c>
      <c r="B8" s="21" t="s">
        <v>343</v>
      </c>
      <c r="C8" s="21" t="s">
        <v>115</v>
      </c>
      <c r="D8" s="22">
        <v>1</v>
      </c>
      <c r="E8" s="23"/>
      <c r="F8" s="23"/>
      <c r="G8" s="23"/>
      <c r="H8" s="23"/>
      <c r="I8" s="23"/>
      <c r="J8" s="23"/>
      <c r="K8" s="23"/>
      <c r="L8" s="23"/>
      <c r="M8" s="21"/>
      <c r="N8" s="20" t="s">
        <v>344</v>
      </c>
      <c r="O8" s="20" t="s">
        <v>51</v>
      </c>
      <c r="P8" s="20" t="s">
        <v>51</v>
      </c>
      <c r="Q8" s="20" t="s">
        <v>51</v>
      </c>
      <c r="R8" s="20" t="s">
        <v>61</v>
      </c>
      <c r="S8" s="20" t="s">
        <v>62</v>
      </c>
      <c r="T8" s="20" t="s">
        <v>62</v>
      </c>
      <c r="AR8" s="20" t="s">
        <v>51</v>
      </c>
      <c r="AS8" s="20" t="s">
        <v>51</v>
      </c>
      <c r="AU8" s="20" t="s">
        <v>345</v>
      </c>
      <c r="AV8">
        <v>7</v>
      </c>
    </row>
    <row r="9" spans="1:48" ht="30" customHeight="1" x14ac:dyDescent="0.45">
      <c r="A9" s="21" t="s">
        <v>346</v>
      </c>
      <c r="B9" s="21" t="s">
        <v>347</v>
      </c>
      <c r="C9" s="21" t="s">
        <v>78</v>
      </c>
      <c r="D9" s="22">
        <v>7</v>
      </c>
      <c r="E9" s="23"/>
      <c r="F9" s="23"/>
      <c r="G9" s="23"/>
      <c r="H9" s="23"/>
      <c r="I9" s="23"/>
      <c r="J9" s="23"/>
      <c r="K9" s="23"/>
      <c r="L9" s="23"/>
      <c r="M9" s="21"/>
      <c r="N9" s="20" t="s">
        <v>348</v>
      </c>
      <c r="O9" s="20" t="s">
        <v>51</v>
      </c>
      <c r="P9" s="20" t="s">
        <v>51</v>
      </c>
      <c r="Q9" s="20" t="s">
        <v>51</v>
      </c>
      <c r="R9" s="20" t="s">
        <v>62</v>
      </c>
      <c r="S9" s="20" t="s">
        <v>62</v>
      </c>
      <c r="T9" s="20" t="s">
        <v>61</v>
      </c>
      <c r="AR9" s="20" t="s">
        <v>51</v>
      </c>
      <c r="AS9" s="20" t="s">
        <v>51</v>
      </c>
      <c r="AU9" s="20" t="s">
        <v>349</v>
      </c>
      <c r="AV9">
        <v>8</v>
      </c>
    </row>
    <row r="10" spans="1:48" ht="30" customHeight="1" x14ac:dyDescent="0.45">
      <c r="A10" s="21" t="s">
        <v>346</v>
      </c>
      <c r="B10" s="21" t="s">
        <v>350</v>
      </c>
      <c r="C10" s="21" t="s">
        <v>78</v>
      </c>
      <c r="D10" s="22">
        <v>1</v>
      </c>
      <c r="E10" s="23"/>
      <c r="F10" s="23"/>
      <c r="G10" s="23"/>
      <c r="H10" s="23"/>
      <c r="I10" s="23"/>
      <c r="J10" s="23"/>
      <c r="K10" s="23"/>
      <c r="L10" s="23"/>
      <c r="M10" s="21"/>
      <c r="N10" s="20" t="s">
        <v>351</v>
      </c>
      <c r="O10" s="20" t="s">
        <v>51</v>
      </c>
      <c r="P10" s="20" t="s">
        <v>51</v>
      </c>
      <c r="Q10" s="20" t="s">
        <v>51</v>
      </c>
      <c r="R10" s="20" t="s">
        <v>62</v>
      </c>
      <c r="S10" s="20" t="s">
        <v>62</v>
      </c>
      <c r="T10" s="20" t="s">
        <v>61</v>
      </c>
      <c r="AR10" s="20" t="s">
        <v>51</v>
      </c>
      <c r="AS10" s="20" t="s">
        <v>51</v>
      </c>
      <c r="AU10" s="20" t="s">
        <v>352</v>
      </c>
      <c r="AV10">
        <v>9</v>
      </c>
    </row>
    <row r="11" spans="1:48" ht="30" customHeight="1" x14ac:dyDescent="0.45">
      <c r="A11" s="21" t="s">
        <v>346</v>
      </c>
      <c r="B11" s="21" t="s">
        <v>353</v>
      </c>
      <c r="C11" s="21" t="s">
        <v>78</v>
      </c>
      <c r="D11" s="22">
        <v>1</v>
      </c>
      <c r="E11" s="23"/>
      <c r="F11" s="23"/>
      <c r="G11" s="23"/>
      <c r="H11" s="23"/>
      <c r="I11" s="23"/>
      <c r="J11" s="23"/>
      <c r="K11" s="23"/>
      <c r="L11" s="23"/>
      <c r="M11" s="21"/>
      <c r="N11" s="20" t="s">
        <v>354</v>
      </c>
      <c r="O11" s="20" t="s">
        <v>51</v>
      </c>
      <c r="P11" s="20" t="s">
        <v>51</v>
      </c>
      <c r="Q11" s="20" t="s">
        <v>51</v>
      </c>
      <c r="R11" s="20" t="s">
        <v>62</v>
      </c>
      <c r="S11" s="20" t="s">
        <v>62</v>
      </c>
      <c r="T11" s="20" t="s">
        <v>61</v>
      </c>
      <c r="AR11" s="20" t="s">
        <v>51</v>
      </c>
      <c r="AS11" s="20" t="s">
        <v>51</v>
      </c>
      <c r="AU11" s="20" t="s">
        <v>355</v>
      </c>
      <c r="AV11">
        <v>10</v>
      </c>
    </row>
    <row r="12" spans="1:48" ht="30" customHeight="1" x14ac:dyDescent="0.45">
      <c r="A12" s="21" t="s">
        <v>346</v>
      </c>
      <c r="B12" s="21" t="s">
        <v>356</v>
      </c>
      <c r="C12" s="21" t="s">
        <v>78</v>
      </c>
      <c r="D12" s="22">
        <v>8</v>
      </c>
      <c r="E12" s="23"/>
      <c r="F12" s="23"/>
      <c r="G12" s="23"/>
      <c r="H12" s="23"/>
      <c r="I12" s="23"/>
      <c r="J12" s="23"/>
      <c r="K12" s="23"/>
      <c r="L12" s="23"/>
      <c r="M12" s="21"/>
      <c r="N12" s="20" t="s">
        <v>357</v>
      </c>
      <c r="O12" s="20" t="s">
        <v>51</v>
      </c>
      <c r="P12" s="20" t="s">
        <v>51</v>
      </c>
      <c r="Q12" s="20" t="s">
        <v>51</v>
      </c>
      <c r="R12" s="20" t="s">
        <v>62</v>
      </c>
      <c r="S12" s="20" t="s">
        <v>62</v>
      </c>
      <c r="T12" s="20" t="s">
        <v>61</v>
      </c>
      <c r="AR12" s="20" t="s">
        <v>51</v>
      </c>
      <c r="AS12" s="20" t="s">
        <v>51</v>
      </c>
      <c r="AU12" s="20" t="s">
        <v>358</v>
      </c>
      <c r="AV12">
        <v>11</v>
      </c>
    </row>
    <row r="13" spans="1:48" ht="30" customHeight="1" x14ac:dyDescent="0.45">
      <c r="A13" s="21" t="s">
        <v>346</v>
      </c>
      <c r="B13" s="21" t="s">
        <v>359</v>
      </c>
      <c r="C13" s="21" t="s">
        <v>78</v>
      </c>
      <c r="D13" s="22">
        <v>3</v>
      </c>
      <c r="E13" s="23"/>
      <c r="F13" s="23"/>
      <c r="G13" s="23"/>
      <c r="H13" s="23"/>
      <c r="I13" s="23"/>
      <c r="J13" s="23"/>
      <c r="K13" s="23"/>
      <c r="L13" s="23"/>
      <c r="M13" s="21"/>
      <c r="N13" s="20" t="s">
        <v>360</v>
      </c>
      <c r="O13" s="20" t="s">
        <v>51</v>
      </c>
      <c r="P13" s="20" t="s">
        <v>51</v>
      </c>
      <c r="Q13" s="20" t="s">
        <v>51</v>
      </c>
      <c r="R13" s="20" t="s">
        <v>62</v>
      </c>
      <c r="S13" s="20" t="s">
        <v>62</v>
      </c>
      <c r="T13" s="20" t="s">
        <v>61</v>
      </c>
      <c r="AR13" s="20" t="s">
        <v>51</v>
      </c>
      <c r="AS13" s="20" t="s">
        <v>51</v>
      </c>
      <c r="AU13" s="20" t="s">
        <v>361</v>
      </c>
      <c r="AV13">
        <v>12</v>
      </c>
    </row>
    <row r="14" spans="1:48" ht="30" customHeight="1" x14ac:dyDescent="0.45">
      <c r="A14" s="21" t="s">
        <v>346</v>
      </c>
      <c r="B14" s="21" t="s">
        <v>362</v>
      </c>
      <c r="C14" s="21" t="s">
        <v>78</v>
      </c>
      <c r="D14" s="22">
        <v>3</v>
      </c>
      <c r="E14" s="23"/>
      <c r="F14" s="23"/>
      <c r="G14" s="23"/>
      <c r="H14" s="23"/>
      <c r="I14" s="23"/>
      <c r="J14" s="23"/>
      <c r="K14" s="23"/>
      <c r="L14" s="23"/>
      <c r="M14" s="21"/>
      <c r="N14" s="20" t="s">
        <v>363</v>
      </c>
      <c r="O14" s="20" t="s">
        <v>51</v>
      </c>
      <c r="P14" s="20" t="s">
        <v>51</v>
      </c>
      <c r="Q14" s="20" t="s">
        <v>51</v>
      </c>
      <c r="R14" s="20" t="s">
        <v>62</v>
      </c>
      <c r="S14" s="20" t="s">
        <v>62</v>
      </c>
      <c r="T14" s="20" t="s">
        <v>61</v>
      </c>
      <c r="AR14" s="20" t="s">
        <v>51</v>
      </c>
      <c r="AS14" s="20" t="s">
        <v>51</v>
      </c>
      <c r="AU14" s="20" t="s">
        <v>364</v>
      </c>
      <c r="AV14">
        <v>13</v>
      </c>
    </row>
    <row r="15" spans="1:48" ht="30" customHeight="1" x14ac:dyDescent="0.45">
      <c r="A15" s="21" t="s">
        <v>365</v>
      </c>
      <c r="B15" s="21" t="s">
        <v>366</v>
      </c>
      <c r="C15" s="21" t="s">
        <v>78</v>
      </c>
      <c r="D15" s="22">
        <v>1</v>
      </c>
      <c r="E15" s="23"/>
      <c r="F15" s="23"/>
      <c r="G15" s="23"/>
      <c r="H15" s="23"/>
      <c r="I15" s="23"/>
      <c r="J15" s="23"/>
      <c r="K15" s="23"/>
      <c r="L15" s="23"/>
      <c r="M15" s="21"/>
      <c r="N15" s="20" t="s">
        <v>367</v>
      </c>
      <c r="O15" s="20" t="s">
        <v>51</v>
      </c>
      <c r="P15" s="20" t="s">
        <v>51</v>
      </c>
      <c r="Q15" s="20" t="s">
        <v>51</v>
      </c>
      <c r="R15" s="20" t="s">
        <v>61</v>
      </c>
      <c r="S15" s="20" t="s">
        <v>62</v>
      </c>
      <c r="T15" s="20" t="s">
        <v>62</v>
      </c>
      <c r="AR15" s="20" t="s">
        <v>51</v>
      </c>
      <c r="AS15" s="20" t="s">
        <v>51</v>
      </c>
      <c r="AU15" s="20" t="s">
        <v>368</v>
      </c>
      <c r="AV15">
        <v>14</v>
      </c>
    </row>
    <row r="16" spans="1:48" ht="30" customHeight="1" x14ac:dyDescent="0.45">
      <c r="A16" s="21" t="s">
        <v>369</v>
      </c>
      <c r="B16" s="21" t="s">
        <v>370</v>
      </c>
      <c r="C16" s="21" t="s">
        <v>187</v>
      </c>
      <c r="D16" s="22">
        <v>57</v>
      </c>
      <c r="E16" s="23"/>
      <c r="F16" s="23"/>
      <c r="G16" s="23"/>
      <c r="H16" s="23"/>
      <c r="I16" s="23"/>
      <c r="J16" s="23"/>
      <c r="K16" s="23"/>
      <c r="L16" s="23"/>
      <c r="M16" s="21"/>
      <c r="N16" s="20" t="s">
        <v>371</v>
      </c>
      <c r="O16" s="20" t="s">
        <v>51</v>
      </c>
      <c r="P16" s="20" t="s">
        <v>51</v>
      </c>
      <c r="Q16" s="20" t="s">
        <v>51</v>
      </c>
      <c r="R16" s="20" t="s">
        <v>61</v>
      </c>
      <c r="S16" s="20" t="s">
        <v>62</v>
      </c>
      <c r="T16" s="20" t="s">
        <v>62</v>
      </c>
      <c r="AR16" s="20" t="s">
        <v>51</v>
      </c>
      <c r="AS16" s="20" t="s">
        <v>51</v>
      </c>
      <c r="AU16" s="20" t="s">
        <v>372</v>
      </c>
      <c r="AV16">
        <v>15</v>
      </c>
    </row>
    <row r="17" spans="1:48" ht="30" customHeight="1" x14ac:dyDescent="0.45">
      <c r="A17" s="21" t="s">
        <v>369</v>
      </c>
      <c r="B17" s="21" t="s">
        <v>373</v>
      </c>
      <c r="C17" s="21" t="s">
        <v>187</v>
      </c>
      <c r="D17" s="22">
        <v>1</v>
      </c>
      <c r="E17" s="23"/>
      <c r="F17" s="23"/>
      <c r="G17" s="23"/>
      <c r="H17" s="23"/>
      <c r="I17" s="23"/>
      <c r="J17" s="23"/>
      <c r="K17" s="23"/>
      <c r="L17" s="23"/>
      <c r="M17" s="21"/>
      <c r="N17" s="20" t="s">
        <v>374</v>
      </c>
      <c r="O17" s="20" t="s">
        <v>51</v>
      </c>
      <c r="P17" s="20" t="s">
        <v>51</v>
      </c>
      <c r="Q17" s="20" t="s">
        <v>51</v>
      </c>
      <c r="R17" s="20" t="s">
        <v>61</v>
      </c>
      <c r="S17" s="20" t="s">
        <v>62</v>
      </c>
      <c r="T17" s="20" t="s">
        <v>62</v>
      </c>
      <c r="AR17" s="20" t="s">
        <v>51</v>
      </c>
      <c r="AS17" s="20" t="s">
        <v>51</v>
      </c>
      <c r="AU17" s="20" t="s">
        <v>375</v>
      </c>
      <c r="AV17">
        <v>16</v>
      </c>
    </row>
    <row r="18" spans="1:48" ht="30" customHeight="1" x14ac:dyDescent="0.4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1:48" ht="30" customHeight="1" x14ac:dyDescent="0.4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1:48" ht="30" customHeight="1" x14ac:dyDescent="0.4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48" ht="30" customHeight="1" x14ac:dyDescent="0.4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1:48" ht="30" customHeight="1" x14ac:dyDescent="0.4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1:48" ht="30" customHeight="1" x14ac:dyDescent="0.4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48" ht="30" customHeight="1" x14ac:dyDescent="0.4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48" ht="30" customHeight="1" x14ac:dyDescent="0.4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  <row r="26" spans="1:48" ht="30" customHeight="1" x14ac:dyDescent="0.4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48" ht="30" customHeight="1" x14ac:dyDescent="0.45">
      <c r="A27" s="22" t="s">
        <v>85</v>
      </c>
      <c r="B27" s="22"/>
      <c r="C27" s="22"/>
      <c r="D27" s="22"/>
      <c r="E27" s="22"/>
      <c r="F27" s="23">
        <f>SUM(F5:F26)</f>
        <v>0</v>
      </c>
      <c r="G27" s="22"/>
      <c r="H27" s="23">
        <f>SUM(H5:H26)</f>
        <v>0</v>
      </c>
      <c r="I27" s="22"/>
      <c r="J27" s="23">
        <f>SUM(J5:J26)</f>
        <v>0</v>
      </c>
      <c r="K27" s="22"/>
      <c r="L27" s="23">
        <f>SUM(L5:L26)</f>
        <v>0</v>
      </c>
      <c r="M27" s="22"/>
      <c r="N27" t="s">
        <v>86</v>
      </c>
    </row>
    <row r="28" spans="1:48" ht="30" customHeight="1" x14ac:dyDescent="0.45">
      <c r="A28" s="21" t="s">
        <v>392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Q28" s="20" t="s">
        <v>88</v>
      </c>
    </row>
    <row r="29" spans="1:48" ht="30" customHeight="1" x14ac:dyDescent="0.45">
      <c r="A29" s="21" t="s">
        <v>376</v>
      </c>
      <c r="B29" s="21" t="s">
        <v>373</v>
      </c>
      <c r="C29" s="21" t="s">
        <v>187</v>
      </c>
      <c r="D29" s="22">
        <v>2</v>
      </c>
      <c r="E29" s="23"/>
      <c r="F29" s="23"/>
      <c r="G29" s="23"/>
      <c r="H29" s="23"/>
      <c r="I29" s="23"/>
      <c r="J29" s="23"/>
      <c r="K29" s="23"/>
      <c r="L29" s="23"/>
      <c r="M29" s="21"/>
      <c r="N29" s="20" t="s">
        <v>377</v>
      </c>
      <c r="O29" s="20" t="s">
        <v>51</v>
      </c>
      <c r="P29" s="20" t="s">
        <v>51</v>
      </c>
      <c r="Q29" s="20" t="s">
        <v>51</v>
      </c>
      <c r="R29" s="20" t="s">
        <v>61</v>
      </c>
      <c r="S29" s="20" t="s">
        <v>62</v>
      </c>
      <c r="T29" s="20" t="s">
        <v>62</v>
      </c>
      <c r="AR29" s="20" t="s">
        <v>51</v>
      </c>
      <c r="AS29" s="20" t="s">
        <v>51</v>
      </c>
      <c r="AU29" s="20" t="s">
        <v>378</v>
      </c>
      <c r="AV29">
        <v>18</v>
      </c>
    </row>
    <row r="30" spans="1:48" ht="30" customHeight="1" x14ac:dyDescent="0.45">
      <c r="A30" s="21" t="s">
        <v>379</v>
      </c>
      <c r="B30" s="21" t="s">
        <v>373</v>
      </c>
      <c r="C30" s="21" t="s">
        <v>115</v>
      </c>
      <c r="D30" s="22">
        <v>1</v>
      </c>
      <c r="E30" s="23"/>
      <c r="F30" s="23"/>
      <c r="G30" s="23"/>
      <c r="H30" s="23"/>
      <c r="I30" s="23"/>
      <c r="J30" s="23"/>
      <c r="K30" s="23"/>
      <c r="L30" s="23"/>
      <c r="M30" s="21"/>
      <c r="N30" s="20" t="s">
        <v>380</v>
      </c>
      <c r="O30" s="20" t="s">
        <v>51</v>
      </c>
      <c r="P30" s="20" t="s">
        <v>51</v>
      </c>
      <c r="Q30" s="20" t="s">
        <v>51</v>
      </c>
      <c r="R30" s="20" t="s">
        <v>61</v>
      </c>
      <c r="S30" s="20" t="s">
        <v>62</v>
      </c>
      <c r="T30" s="20" t="s">
        <v>62</v>
      </c>
      <c r="AR30" s="20" t="s">
        <v>51</v>
      </c>
      <c r="AS30" s="20" t="s">
        <v>51</v>
      </c>
      <c r="AU30" s="20" t="s">
        <v>381</v>
      </c>
      <c r="AV30">
        <v>19</v>
      </c>
    </row>
    <row r="31" spans="1:48" ht="30" customHeight="1" x14ac:dyDescent="0.45">
      <c r="A31" s="21" t="s">
        <v>382</v>
      </c>
      <c r="B31" s="21" t="s">
        <v>51</v>
      </c>
      <c r="C31" s="21" t="s">
        <v>383</v>
      </c>
      <c r="D31" s="22">
        <v>-7</v>
      </c>
      <c r="E31" s="23"/>
      <c r="F31" s="23"/>
      <c r="G31" s="23"/>
      <c r="H31" s="23"/>
      <c r="I31" s="23"/>
      <c r="J31" s="23"/>
      <c r="K31" s="23"/>
      <c r="L31" s="23"/>
      <c r="M31" s="21"/>
      <c r="N31" s="20" t="s">
        <v>384</v>
      </c>
      <c r="O31" s="20" t="s">
        <v>51</v>
      </c>
      <c r="P31" s="20" t="s">
        <v>51</v>
      </c>
      <c r="Q31" s="20" t="s">
        <v>51</v>
      </c>
      <c r="R31" s="20" t="s">
        <v>62</v>
      </c>
      <c r="S31" s="20" t="s">
        <v>62</v>
      </c>
      <c r="T31" s="20" t="s">
        <v>61</v>
      </c>
      <c r="AR31" s="20" t="s">
        <v>51</v>
      </c>
      <c r="AS31" s="20" t="s">
        <v>51</v>
      </c>
      <c r="AU31" s="20" t="s">
        <v>385</v>
      </c>
      <c r="AV31">
        <v>20</v>
      </c>
    </row>
    <row r="32" spans="1:48" ht="30" customHeight="1" x14ac:dyDescent="0.45">
      <c r="A32" s="21" t="s">
        <v>386</v>
      </c>
      <c r="B32" s="21" t="s">
        <v>387</v>
      </c>
      <c r="C32" s="21" t="s">
        <v>237</v>
      </c>
      <c r="D32" s="22">
        <v>1E-3</v>
      </c>
      <c r="E32" s="23"/>
      <c r="F32" s="23"/>
      <c r="G32" s="23"/>
      <c r="H32" s="23"/>
      <c r="I32" s="23"/>
      <c r="J32" s="23"/>
      <c r="K32" s="23"/>
      <c r="L32" s="23"/>
      <c r="M32" s="21"/>
      <c r="N32" s="20" t="s">
        <v>388</v>
      </c>
      <c r="O32" s="20" t="s">
        <v>51</v>
      </c>
      <c r="P32" s="20" t="s">
        <v>51</v>
      </c>
      <c r="Q32" s="20" t="s">
        <v>51</v>
      </c>
      <c r="R32" s="20" t="s">
        <v>61</v>
      </c>
      <c r="S32" s="20" t="s">
        <v>62</v>
      </c>
      <c r="T32" s="20" t="s">
        <v>62</v>
      </c>
      <c r="AR32" s="20" t="s">
        <v>51</v>
      </c>
      <c r="AS32" s="20" t="s">
        <v>51</v>
      </c>
      <c r="AU32" s="20" t="s">
        <v>389</v>
      </c>
      <c r="AV32">
        <v>21</v>
      </c>
    </row>
    <row r="33" spans="1:13" ht="30" customHeight="1" x14ac:dyDescent="0.4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13" ht="30" customHeight="1" x14ac:dyDescent="0.4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 ht="30" customHeight="1" x14ac:dyDescent="0.4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1:13" ht="30" customHeight="1" x14ac:dyDescent="0.4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1:13" ht="30" customHeight="1" x14ac:dyDescent="0.4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1:13" ht="30" customHeight="1" x14ac:dyDescent="0.4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39" spans="1:13" ht="30" customHeight="1" x14ac:dyDescent="0.4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</row>
    <row r="40" spans="1:13" ht="30" customHeight="1" x14ac:dyDescent="0.4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ht="30" customHeight="1" x14ac:dyDescent="0.4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ht="30" customHeight="1" x14ac:dyDescent="0.4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ht="30" customHeight="1" x14ac:dyDescent="0.4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ht="30" customHeight="1" x14ac:dyDescent="0.4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ht="30" customHeight="1" x14ac:dyDescent="0.4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13" ht="30" customHeight="1" x14ac:dyDescent="0.4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 spans="1:13" ht="30" customHeight="1" x14ac:dyDescent="0.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</row>
    <row r="48" spans="1:13" ht="30" customHeight="1" x14ac:dyDescent="0.4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1:14" ht="30" customHeight="1" x14ac:dyDescent="0.4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1:14" ht="30" customHeight="1" x14ac:dyDescent="0.4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1:14" ht="30" customHeight="1" x14ac:dyDescent="0.45">
      <c r="A51" s="22" t="s">
        <v>85</v>
      </c>
      <c r="B51" s="22"/>
      <c r="C51" s="22"/>
      <c r="D51" s="22"/>
      <c r="E51" s="22"/>
      <c r="F51" s="23">
        <f>SUM(F29:F50)</f>
        <v>0</v>
      </c>
      <c r="G51" s="22"/>
      <c r="H51" s="23">
        <f>SUM(H29:H50)</f>
        <v>0</v>
      </c>
      <c r="I51" s="22"/>
      <c r="J51" s="23">
        <f>SUM(J29:J50)</f>
        <v>0</v>
      </c>
      <c r="K51" s="22"/>
      <c r="L51" s="23">
        <f>SUM(L29:L50)</f>
        <v>0</v>
      </c>
      <c r="M51" s="22"/>
      <c r="N51" t="s">
        <v>86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" manualBreakCount="2">
    <brk id="27" max="16383" man="1"/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원가계산서</vt:lpstr>
      <vt:lpstr>공종별집계표</vt:lpstr>
      <vt:lpstr>(건축)공종별내역서</vt:lpstr>
      <vt:lpstr>(기계)공종별내역서</vt:lpstr>
      <vt:lpstr>'(건축)공종별내역서'!Print_Area</vt:lpstr>
      <vt:lpstr>'(기계)공종별내역서'!Print_Area</vt:lpstr>
      <vt:lpstr>공종별집계표!Print_Area</vt:lpstr>
      <vt:lpstr>'(건축)공종별내역서'!Print_Titles</vt:lpstr>
      <vt:lpstr>'(기계)공종별내역서'!Print_Titles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상철 한</dc:creator>
  <cp:lastModifiedBy>user</cp:lastModifiedBy>
  <cp:lastPrinted>2026-06-04T07:01:48Z</cp:lastPrinted>
  <dcterms:created xsi:type="dcterms:W3CDTF">2026-05-04T03:36:11Z</dcterms:created>
  <dcterms:modified xsi:type="dcterms:W3CDTF">2026-06-04T20:01:30Z</dcterms:modified>
</cp:coreProperties>
</file>